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480" windowWidth="15120" windowHeight="3915"/>
  </bookViews>
  <sheets>
    <sheet name="Primary School Questionaire" sheetId="2" r:id="rId1"/>
    <sheet name="Graphical" sheetId="3" r:id="rId2"/>
    <sheet name="Sheet1" sheetId="1" r:id="rId3"/>
    <sheet name="Sheet2" sheetId="4" r:id="rId4"/>
    <sheet name="Table" sheetId="5" r:id="rId5"/>
    <sheet name="Sheet3" sheetId="6" r:id="rId6"/>
  </sheets>
  <definedNames>
    <definedName name="Healthy">Sheet1!$C$17:$C$19</definedName>
    <definedName name="List1">Sheet1!$A$2:$A$4</definedName>
    <definedName name="List2">Sheet1!$A$7:$A$11</definedName>
    <definedName name="List3">Sheet1!$A$13:$A$15</definedName>
    <definedName name="List33">Sheet1!$A$13:$A$15</definedName>
    <definedName name="List4">Sheet1!$A$17:$A$20</definedName>
    <definedName name="List5">Sheet1!$A$22:$A$27</definedName>
    <definedName name="List6">Sheet1!$A$35:$A$38</definedName>
    <definedName name="List7">Sheet1!$A$40:$A$42</definedName>
    <definedName name="List8">Sheet1!$A$44:$A$46</definedName>
    <definedName name="List9">Sheet1!$C$7:$C$10</definedName>
    <definedName name="Medal">Sheet1!$C$13:$C$15</definedName>
    <definedName name="Percent2">Sheet1!$A$29:$A$32</definedName>
    <definedName name="Percent4">Sheet1!$C$22:$C$26</definedName>
    <definedName name="Yesno">Sheet1!$C$2:$C$3</definedName>
  </definedNames>
  <calcPr calcId="145621"/>
</workbook>
</file>

<file path=xl/calcChain.xml><?xml version="1.0" encoding="utf-8"?>
<calcChain xmlns="http://schemas.openxmlformats.org/spreadsheetml/2006/main">
  <c r="D43" i="4" l="1"/>
  <c r="D44" i="4"/>
  <c r="D45" i="4"/>
  <c r="D46" i="4"/>
  <c r="D42" i="4"/>
  <c r="D48" i="4" l="1"/>
  <c r="D59" i="4"/>
  <c r="E59" i="4" s="1"/>
  <c r="I4" i="5" s="1"/>
  <c r="D60" i="4"/>
  <c r="E60" i="4" s="1"/>
  <c r="J4" i="5" s="1"/>
  <c r="D152" i="4" l="1"/>
  <c r="D153" i="4"/>
  <c r="D154" i="4"/>
  <c r="D151" i="4"/>
  <c r="F150" i="4" l="1"/>
  <c r="E150" i="4" s="1"/>
  <c r="B17" i="5" s="1"/>
  <c r="E17" i="5" s="1"/>
  <c r="D70" i="4"/>
  <c r="E70" i="4" s="1"/>
  <c r="D5" i="5" s="1"/>
  <c r="D69" i="4"/>
  <c r="E69" i="4" l="1"/>
  <c r="C5" i="5" s="1"/>
  <c r="I17" i="5"/>
  <c r="O17" i="5" s="1"/>
  <c r="G17" i="5"/>
  <c r="M17" i="5" s="1"/>
  <c r="H17" i="5"/>
  <c r="N17" i="5" s="1"/>
  <c r="D12" i="4"/>
  <c r="D13" i="4"/>
  <c r="D14" i="4"/>
  <c r="D15" i="4"/>
  <c r="D16" i="4"/>
  <c r="D17" i="4"/>
  <c r="D143" i="4" l="1"/>
  <c r="D145" i="4"/>
  <c r="D146" i="4"/>
  <c r="D147" i="4"/>
  <c r="D148" i="4"/>
  <c r="D142" i="4"/>
  <c r="D136" i="4"/>
  <c r="D137" i="4"/>
  <c r="D138" i="4"/>
  <c r="D139" i="4"/>
  <c r="D140" i="4"/>
  <c r="D128" i="4"/>
  <c r="D129" i="4"/>
  <c r="D130" i="4"/>
  <c r="D131" i="4"/>
  <c r="D132" i="4"/>
  <c r="D133" i="4"/>
  <c r="D134" i="4"/>
  <c r="D127" i="4"/>
  <c r="D125" i="4"/>
  <c r="E125" i="4" s="1"/>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91" i="4"/>
  <c r="D90" i="4"/>
  <c r="D89" i="4"/>
  <c r="D82" i="4"/>
  <c r="D83" i="4"/>
  <c r="D84" i="4"/>
  <c r="D85" i="4"/>
  <c r="D86" i="4"/>
  <c r="D87" i="4"/>
  <c r="D81" i="4"/>
  <c r="D75" i="4"/>
  <c r="D76" i="4"/>
  <c r="D73" i="4"/>
  <c r="E73" i="4" s="1"/>
  <c r="C6" i="5" s="1"/>
  <c r="D74" i="4"/>
  <c r="E74" i="4" s="1"/>
  <c r="D6" i="5" s="1"/>
  <c r="D77" i="4"/>
  <c r="D78" i="4"/>
  <c r="D79" i="4"/>
  <c r="D72" i="4"/>
  <c r="D64" i="4"/>
  <c r="D65" i="4"/>
  <c r="D66" i="4"/>
  <c r="D67" i="4"/>
  <c r="D68" i="4"/>
  <c r="D63" i="4"/>
  <c r="D33" i="4"/>
  <c r="D34" i="4"/>
  <c r="D35" i="4"/>
  <c r="D36" i="4"/>
  <c r="D37" i="4"/>
  <c r="D38" i="4"/>
  <c r="D39" i="4"/>
  <c r="D40" i="4"/>
  <c r="E40" i="4" s="1"/>
  <c r="F4" i="5" s="1"/>
  <c r="D47" i="4"/>
  <c r="D49" i="4"/>
  <c r="D50" i="4"/>
  <c r="D51" i="4"/>
  <c r="D52" i="4"/>
  <c r="D53" i="4"/>
  <c r="D54" i="4"/>
  <c r="D55" i="4"/>
  <c r="D56" i="4"/>
  <c r="D57" i="4"/>
  <c r="D58" i="4"/>
  <c r="D2" i="4"/>
  <c r="E2" i="4" s="1"/>
  <c r="C3" i="5" s="1"/>
  <c r="D3" i="4"/>
  <c r="D4" i="4"/>
  <c r="D5" i="4"/>
  <c r="E5" i="4" s="1"/>
  <c r="D6" i="4"/>
  <c r="D7" i="4"/>
  <c r="D8" i="4"/>
  <c r="D9" i="4"/>
  <c r="D10" i="4"/>
  <c r="D11" i="4"/>
  <c r="D18" i="4"/>
  <c r="D19" i="4"/>
  <c r="D20" i="4"/>
  <c r="D21" i="4"/>
  <c r="D22" i="4"/>
  <c r="D23" i="4"/>
  <c r="D24" i="4"/>
  <c r="D25" i="4"/>
  <c r="D26" i="4"/>
  <c r="D27" i="4"/>
  <c r="D28" i="4"/>
  <c r="D29" i="4"/>
  <c r="D30" i="4"/>
  <c r="D31" i="4"/>
  <c r="D1" i="4"/>
  <c r="E31" i="4" l="1"/>
  <c r="J3" i="5" s="1"/>
  <c r="F48" i="4"/>
  <c r="E1" i="4"/>
  <c r="B3" i="5" s="1"/>
  <c r="E4" i="4"/>
  <c r="E3" i="5" s="1"/>
  <c r="E39" i="4"/>
  <c r="E4" i="5" s="1"/>
  <c r="E3" i="4"/>
  <c r="D3" i="5" s="1"/>
  <c r="E38" i="4"/>
  <c r="D4" i="5" s="1"/>
  <c r="E72" i="4"/>
  <c r="B6" i="5" s="1"/>
  <c r="E30" i="4"/>
  <c r="I3" i="5" s="1"/>
  <c r="E37" i="4"/>
  <c r="C4" i="5" s="1"/>
  <c r="F7" i="4"/>
  <c r="E7" i="4" s="1"/>
  <c r="G3" i="5" s="1"/>
  <c r="E111" i="4"/>
  <c r="E8" i="5" s="1"/>
  <c r="G8" i="5"/>
  <c r="F3" i="5"/>
  <c r="F144" i="4"/>
  <c r="E144" i="4" s="1"/>
  <c r="F136" i="4"/>
  <c r="F129" i="4"/>
  <c r="E129" i="4" s="1"/>
  <c r="B14" i="5" s="1"/>
  <c r="H14" i="5" s="1"/>
  <c r="F138" i="4"/>
  <c r="E138" i="4" s="1"/>
  <c r="C15" i="5" s="1"/>
  <c r="F142" i="4"/>
  <c r="E142" i="4" s="1"/>
  <c r="B16" i="5" s="1"/>
  <c r="F94" i="4"/>
  <c r="F89" i="4"/>
  <c r="E89" i="4" s="1"/>
  <c r="B8" i="5" s="1"/>
  <c r="F98" i="4"/>
  <c r="E98" i="4" s="1"/>
  <c r="D8" i="5" s="1"/>
  <c r="F112" i="4"/>
  <c r="E112" i="4" s="1"/>
  <c r="F8" i="5" s="1"/>
  <c r="F82" i="4"/>
  <c r="E82" i="4" s="1"/>
  <c r="C7" i="5" s="1"/>
  <c r="F84" i="4"/>
  <c r="E81" i="4"/>
  <c r="B7" i="5" s="1"/>
  <c r="F75" i="4"/>
  <c r="F55" i="4"/>
  <c r="E55" i="4" s="1"/>
  <c r="H4" i="5" s="1"/>
  <c r="F63" i="4"/>
  <c r="F33" i="4"/>
  <c r="F19" i="4"/>
  <c r="E19" i="4" s="1"/>
  <c r="H3" i="5" s="1"/>
  <c r="E63" i="4" l="1"/>
  <c r="B5" i="5" s="1"/>
  <c r="O5" i="5" s="1"/>
  <c r="E33" i="4"/>
  <c r="B4" i="5" s="1"/>
  <c r="E75" i="4"/>
  <c r="E6" i="5" s="1"/>
  <c r="E48" i="4"/>
  <c r="G4" i="5" s="1"/>
  <c r="E84" i="4"/>
  <c r="D7" i="5" s="1"/>
  <c r="E94" i="4"/>
  <c r="C8" i="5" s="1"/>
  <c r="E136" i="4"/>
  <c r="B15" i="5" s="1"/>
  <c r="H15" i="5" s="1"/>
  <c r="C16" i="5"/>
  <c r="I16" i="5" s="1"/>
  <c r="E14" i="5"/>
  <c r="N14" i="5" s="1"/>
  <c r="I14" i="5"/>
  <c r="G14" i="5"/>
  <c r="M3" i="5"/>
  <c r="N3" i="5"/>
  <c r="L3" i="5"/>
  <c r="O3" i="5"/>
  <c r="E15" i="5" l="1"/>
  <c r="M7" i="5"/>
  <c r="O7" i="5"/>
  <c r="M6" i="5"/>
  <c r="L6" i="5"/>
  <c r="L5" i="5"/>
  <c r="N8" i="5"/>
  <c r="L8" i="5"/>
  <c r="O8" i="5"/>
  <c r="M8" i="5"/>
  <c r="O4" i="5"/>
  <c r="M4" i="5"/>
  <c r="N4" i="5"/>
  <c r="L4" i="5"/>
  <c r="N6" i="5"/>
  <c r="I15" i="5"/>
  <c r="M5" i="5"/>
  <c r="N5" i="5"/>
  <c r="G15" i="5"/>
  <c r="O6" i="5"/>
  <c r="N7" i="5"/>
  <c r="L7" i="5"/>
  <c r="H16" i="5"/>
  <c r="G16" i="5"/>
  <c r="E16" i="5"/>
  <c r="O14" i="5"/>
  <c r="M14" i="5"/>
  <c r="T3" i="5"/>
  <c r="S3" i="5"/>
  <c r="R3" i="5"/>
  <c r="T6" i="5" l="1"/>
  <c r="O15" i="5"/>
  <c r="T4" i="5"/>
  <c r="T8" i="5"/>
  <c r="R6" i="5"/>
  <c r="M15" i="5"/>
  <c r="S8" i="5"/>
  <c r="S6" i="5"/>
  <c r="N15" i="5"/>
  <c r="S4" i="5"/>
  <c r="M9" i="5"/>
  <c r="R5" i="5"/>
  <c r="T5" i="5"/>
  <c r="T7" i="5"/>
  <c r="S5" i="5"/>
  <c r="R7" i="5"/>
  <c r="R4" i="5"/>
  <c r="O9" i="5"/>
  <c r="N9" i="5"/>
  <c r="L9" i="5"/>
  <c r="R8" i="5"/>
  <c r="S7" i="5"/>
  <c r="N16" i="5"/>
  <c r="M16" i="5"/>
  <c r="O16" i="5"/>
  <c r="R9" i="5" l="1"/>
  <c r="T9" i="5"/>
  <c r="S9" i="5"/>
</calcChain>
</file>

<file path=xl/sharedStrings.xml><?xml version="1.0" encoding="utf-8"?>
<sst xmlns="http://schemas.openxmlformats.org/spreadsheetml/2006/main" count="627" uniqueCount="322">
  <si>
    <t>Often</t>
  </si>
  <si>
    <t>Sometimes</t>
  </si>
  <si>
    <t>Never</t>
  </si>
  <si>
    <t>We provide a structured, progressive, varied, engaging and enjoyable PE curriculum, which is regularly reviewed to meet the needs of all young people. This should develop the skills and confidence of all young people and motivate them to fulfil their potential</t>
  </si>
  <si>
    <t>We use an assessment framework that provides students/parents with an understanding of how they are progressing and what they need to do to improve?</t>
  </si>
  <si>
    <t>Observations show teaching &amp; learning in PE lessons are at least good with significant numbers that are outstanding across the Key Stages</t>
  </si>
  <si>
    <t>Young people are given the opportunity to play a role in the development of PE through Organising Crews/Student Voice/Council</t>
  </si>
  <si>
    <t>4+</t>
  </si>
  <si>
    <t>-Athletic</t>
  </si>
  <si>
    <t>-Aquatic</t>
  </si>
  <si>
    <t>-Gymnastic</t>
  </si>
  <si>
    <t>-Dance Activities</t>
  </si>
  <si>
    <t>-Outdoor Adventure</t>
  </si>
  <si>
    <t>-Target</t>
  </si>
  <si>
    <t>-Combat</t>
  </si>
  <si>
    <t>-Striking/Fielding</t>
  </si>
  <si>
    <t>-Net/Wall</t>
  </si>
  <si>
    <t>-Invasion</t>
  </si>
  <si>
    <t>We use our surrounding environment to offer a diverse PE curriculum including outdoor adventure; e.g. beach, moorland, lakes</t>
  </si>
  <si>
    <t>FS2</t>
  </si>
  <si>
    <t>KS1</t>
  </si>
  <si>
    <t>KS2</t>
  </si>
  <si>
    <t>0%-25%</t>
  </si>
  <si>
    <t>26%-50%</t>
  </si>
  <si>
    <t>51%-75%</t>
  </si>
  <si>
    <t>76%-100%</t>
  </si>
  <si>
    <t>0-5</t>
  </si>
  <si>
    <t>6-10</t>
  </si>
  <si>
    <t>11-15</t>
  </si>
  <si>
    <t>16-20</t>
  </si>
  <si>
    <t>21-25</t>
  </si>
  <si>
    <t>26-30</t>
  </si>
  <si>
    <t>Yes</t>
  </si>
  <si>
    <t>No</t>
  </si>
  <si>
    <t>-FS2</t>
  </si>
  <si>
    <t>-KS1</t>
  </si>
  <si>
    <t>-KS2</t>
  </si>
  <si>
    <t>-KS1 25m</t>
  </si>
  <si>
    <t>-KS2 25m</t>
  </si>
  <si>
    <t>-Transport</t>
  </si>
  <si>
    <t>-Cost</t>
  </si>
  <si>
    <t>-Staffing</t>
  </si>
  <si>
    <t>-Qualified School staff Teacher</t>
  </si>
  <si>
    <t>-Pool Access</t>
  </si>
  <si>
    <t>-Time</t>
  </si>
  <si>
    <t>-Parental Support</t>
  </si>
  <si>
    <t>% of Year 6 who reach national standard of being able to swim 25m and water safety</t>
  </si>
  <si>
    <t>Ambition 1 - Curriculum Delivery</t>
  </si>
  <si>
    <t>The School has:</t>
  </si>
  <si>
    <t>-Nominated Health and Wellbeing Governor</t>
  </si>
  <si>
    <t xml:space="preserve">Young people are aware of health related issues and are supported to make informed choices to engage in an active and healthy lifestyle within and beyond the school day </t>
  </si>
  <si>
    <t xml:space="preserve">We inform/involve parents/carers in the importance of physical activity and a healthy lifestyle </t>
  </si>
  <si>
    <t xml:space="preserve">Young people understand the importance of PE and school sport in contributing to improving social/emotional health and wellbeing </t>
  </si>
  <si>
    <t>We Offer..</t>
  </si>
  <si>
    <t>-Change 4 Life or Equivalent (Club Targeting less engaged)</t>
  </si>
  <si>
    <t>-Bikeability</t>
  </si>
  <si>
    <t>-Cornwall Healthy Schools</t>
  </si>
  <si>
    <t>Ambition 2 - Physical Activity, Health &amp; Wellbeing</t>
  </si>
  <si>
    <t>The diverse needs of specific groups are identified and tailored opportunities are offered in curriculum PE so that all young people can develop and enhance their learning appropriately</t>
  </si>
  <si>
    <t>-Girls</t>
  </si>
  <si>
    <t>-Special Educational Needs</t>
  </si>
  <si>
    <t>-Disability</t>
  </si>
  <si>
    <t>-FSM/Pupil Premium</t>
  </si>
  <si>
    <t>-Talented Performers</t>
  </si>
  <si>
    <t>-Inactive</t>
  </si>
  <si>
    <t>What % of children are cause for concern regarding inclusion</t>
  </si>
  <si>
    <t>&lt;50%</t>
  </si>
  <si>
    <t>51%-70%</t>
  </si>
  <si>
    <t>71%-90%</t>
  </si>
  <si>
    <t>&gt;90%</t>
  </si>
  <si>
    <t xml:space="preserve">Number of Level 1 events run in an academic year (intra school e.g. house competitions) </t>
  </si>
  <si>
    <t>Number of  Level 2 events attended in an academic year (Inter - this includes School v School fixtures not just School Games Qualifiers)</t>
  </si>
  <si>
    <t>We participate regularly in Fixtures</t>
  </si>
  <si>
    <t>We participate in Leagues</t>
  </si>
  <si>
    <t>We regularly attend Level 2 Cornwall School Games Qualifiers (Area)</t>
  </si>
  <si>
    <t>We have qualified for the Level 3 School Games (County)</t>
  </si>
  <si>
    <t>We have entered young people into a Level 3 School Games open event</t>
  </si>
  <si>
    <t>1-5</t>
  </si>
  <si>
    <t>Over 10</t>
  </si>
  <si>
    <t>Abition 4 - Competition</t>
  </si>
  <si>
    <t>Ambition 3 - Diversity &amp; Inclusion Specialist Target Groups</t>
  </si>
  <si>
    <t xml:space="preserve">Opportunities are provided for young people to develop their skills in leadership </t>
  </si>
  <si>
    <t>We have Play Ground Leaders</t>
  </si>
  <si>
    <t>We have a SSOC’s(School Sports Organising Crew)Sports Council/Student Voice</t>
  </si>
  <si>
    <t>We track our young people’s Leadership &amp; Volunteering commitments</t>
  </si>
  <si>
    <t>We offer a Leadership/Volunteering rewards scheme</t>
  </si>
  <si>
    <t>Our Leadership/Volunteering rewards scheme is joined up with a secondary scheme</t>
  </si>
  <si>
    <t>Coach</t>
  </si>
  <si>
    <t>Officiate</t>
  </si>
  <si>
    <t>Lead</t>
  </si>
  <si>
    <t>We celebrate our Leadership/Volunteering</t>
  </si>
  <si>
    <t>Ambition 5 - Leadership, Coaching &amp; Volunteering</t>
  </si>
  <si>
    <t>We signpost to community clubs</t>
  </si>
  <si>
    <t>We have local community clubs delivering extra-curricular clubs</t>
  </si>
  <si>
    <t>We offer holiday clubs</t>
  </si>
  <si>
    <t>We signpost to holiday clubs</t>
  </si>
  <si>
    <t xml:space="preserve">We work with </t>
  </si>
  <si>
    <t>-NGB - National Governing Body</t>
  </si>
  <si>
    <t>-CSP - Cornwall Schools Partnership</t>
  </si>
  <si>
    <t>-SGO - School Games Organiser</t>
  </si>
  <si>
    <t>-Other</t>
  </si>
  <si>
    <t>What percentage of your children take part in these?</t>
  </si>
  <si>
    <t>We offer extra-curricular opportunities in the following:</t>
  </si>
  <si>
    <t>We signpost opportunities in the following:</t>
  </si>
  <si>
    <t>Ambition 6 - Community Collaboration</t>
  </si>
  <si>
    <t>Nationally</t>
  </si>
  <si>
    <t>-Youth Sport Trust</t>
  </si>
  <si>
    <t>-Association for Physical Education</t>
  </si>
  <si>
    <t>-ASA Swim Charter</t>
  </si>
  <si>
    <t>Locally</t>
  </si>
  <si>
    <t>-Time 2 Move</t>
  </si>
  <si>
    <t>-Recognised School Sport Network/Partnership</t>
  </si>
  <si>
    <t>Arena</t>
  </si>
  <si>
    <t>MCSN</t>
  </si>
  <si>
    <t>Peninsula</t>
  </si>
  <si>
    <t>Penwith</t>
  </si>
  <si>
    <t>-Ambition 1 - Curriculum delivery (planning/assessment)</t>
  </si>
  <si>
    <t>-Ambition 3 - Diversity &amp; Inclusion Specialist Target Groups</t>
  </si>
  <si>
    <t>-Ambition 4 - Competition</t>
  </si>
  <si>
    <t>-Ambition 5 - Leadership, Coaching &amp; Volunteering</t>
  </si>
  <si>
    <t>-Ambition 6 Community Collaboration</t>
  </si>
  <si>
    <t>-Transition</t>
  </si>
  <si>
    <t>-CPD/Upskilling Primary staff</t>
  </si>
  <si>
    <t>We Employ Coaches to:</t>
  </si>
  <si>
    <t>-To work alongside/upskill teachers</t>
  </si>
  <si>
    <t xml:space="preserve">We are aware of the national minimum standards for coaches working in schools
</t>
  </si>
  <si>
    <t>We know that our coaches meet minimum standards</t>
  </si>
  <si>
    <t>A positive culture of professional development for all professionals involved in the delivery of PE is in place which is annually reviewed and fit for purpose</t>
  </si>
  <si>
    <t>Staff are able to access a full programme of CPD to enhance teaching and learning</t>
  </si>
  <si>
    <t>Staff are able to access CPD for health and wellbeing</t>
  </si>
  <si>
    <t>We have a PE development/action plan which links to the whole school development plan</t>
  </si>
  <si>
    <t>Regular and robust self review systems are in place to drive Improvement</t>
  </si>
  <si>
    <t>Awards</t>
  </si>
  <si>
    <t>-Association for Physical Education Quality Mark</t>
  </si>
  <si>
    <t>-Sainsbury's School Games Mark</t>
  </si>
  <si>
    <t>-Youth Sport Trust Quality Mark</t>
  </si>
  <si>
    <t>Gold</t>
  </si>
  <si>
    <t>Silver</t>
  </si>
  <si>
    <t>Bronze</t>
  </si>
  <si>
    <t>Healthy School</t>
  </si>
  <si>
    <t>Healthy School Plus</t>
  </si>
  <si>
    <t>SCOLLI</t>
  </si>
  <si>
    <t>-The funding has had an impact on our whole school</t>
  </si>
  <si>
    <t>-We employ coaches to support school sport (NOT PHYSICAL EDUCATION)</t>
  </si>
  <si>
    <t>Additional Funding</t>
  </si>
  <si>
    <t>-School Food Policy</t>
  </si>
  <si>
    <t>- Healthy Schools Award</t>
  </si>
  <si>
    <t>Cyclewise</t>
  </si>
  <si>
    <t>Key Enabler</t>
  </si>
  <si>
    <t>Partnerships</t>
  </si>
  <si>
    <t>Workforce</t>
  </si>
  <si>
    <t>Performance Management</t>
  </si>
  <si>
    <t>Resources</t>
  </si>
  <si>
    <t xml:space="preserve">Key Enabler - 
Partnerships
</t>
  </si>
  <si>
    <t>Key Enabler - Workforce</t>
  </si>
  <si>
    <t>Key Enabler - Resources</t>
  </si>
  <si>
    <t>Key Enabler - Performance Management</t>
  </si>
  <si>
    <t xml:space="preserve">School Name: </t>
  </si>
  <si>
    <t xml:space="preserve">Audit completed by:             </t>
  </si>
  <si>
    <t xml:space="preserve">Position in School:                                                   </t>
  </si>
  <si>
    <t>Contact email:</t>
  </si>
  <si>
    <t>-Active Travel Plan (promoting walking, scooting and cycling to school)</t>
  </si>
  <si>
    <t>In a typical week, what percentage of your children travel to school by:</t>
  </si>
  <si>
    <t>Walking</t>
  </si>
  <si>
    <t>Cycling</t>
  </si>
  <si>
    <t>Car</t>
  </si>
  <si>
    <t>Bus</t>
  </si>
  <si>
    <t>Scooting</t>
  </si>
  <si>
    <t>How many hours do you provide weekly curriculum PE for</t>
  </si>
  <si>
    <t>SEND young people are catered for during and after school, including competition. Pathways are sign posted for these young people</t>
  </si>
  <si>
    <t>What percentage of your children take part in competition in any form?</t>
  </si>
  <si>
    <t>Please indicate if your school is a member of or is affiliated to:</t>
  </si>
  <si>
    <t>-Ambition 2 - Physical Activity, Health &amp; Wellbeing</t>
  </si>
  <si>
    <t>Young people access physical activity/health related opportunities, e.g. breakfast club, structured play times, wake &amp; shake, take ten, physical activity deivered in other subjects</t>
  </si>
  <si>
    <t xml:space="preserve">At KS1 we introduce 'Physical Literacy' and Core Skills                                                   We teach these skills through - </t>
  </si>
  <si>
    <t>-Multiskills</t>
  </si>
  <si>
    <t xml:space="preserve">At KS2 we develop 'Physical Literacy' and Core Skills                                                    We teach these skills through - </t>
  </si>
  <si>
    <t>-If yes to bikeability, what % of children take part in bikeability training</t>
  </si>
  <si>
    <t>-If yes to cyclewise, what % of children take part in cyclewise training</t>
  </si>
  <si>
    <t>-Sustrans School Mark</t>
  </si>
  <si>
    <t>-The Big Pedal</t>
  </si>
  <si>
    <t>-BHF Active Club</t>
  </si>
  <si>
    <t>-Huff 'n' Puff</t>
  </si>
  <si>
    <t>-Fun Fit</t>
  </si>
  <si>
    <t>-Cycling</t>
  </si>
  <si>
    <t>-Multiskills/Fundamentals</t>
  </si>
  <si>
    <t>Questions</t>
  </si>
  <si>
    <t>Red</t>
  </si>
  <si>
    <t>Amber</t>
  </si>
  <si>
    <t>Green</t>
  </si>
  <si>
    <t>Total</t>
  </si>
  <si>
    <t>Enablers</t>
  </si>
  <si>
    <t xml:space="preserve">Ambition 3 - Diversity &amp; Inclusion </t>
  </si>
  <si>
    <t>Ambition 4 - Competition</t>
  </si>
  <si>
    <t>Key Enabler - Partnerships</t>
  </si>
  <si>
    <t>Curriculum Delivery</t>
  </si>
  <si>
    <t>Physical Activity, Health &amp; Wellbeing</t>
  </si>
  <si>
    <t>Diversity &amp; Inclusion</t>
  </si>
  <si>
    <t>Competition</t>
  </si>
  <si>
    <t>Leadership, Coaching &amp; Volunteering</t>
  </si>
  <si>
    <t>Community Collaboration</t>
  </si>
  <si>
    <t>Our young leaders have the opportunity to: (select 1 or multiple)</t>
  </si>
  <si>
    <t>-We publish details of this on our website including</t>
  </si>
  <si>
    <t>How you will make sure these improvements are sustainable</t>
  </si>
  <si>
    <r>
      <rPr>
        <sz val="7"/>
        <color rgb="FF0B0B0B"/>
        <rFont val="Times New Roman"/>
        <family val="1"/>
      </rPr>
      <t xml:space="preserve"> </t>
    </r>
    <r>
      <rPr>
        <sz val="11"/>
        <color rgb="FF0B0B0B"/>
        <rFont val="Century Gothic"/>
        <family val="2"/>
      </rPr>
      <t>A full breakdown of how you’ve spent or will spend the funding this year</t>
    </r>
  </si>
  <si>
    <r>
      <rPr>
        <sz val="7"/>
        <color rgb="FF0B0B0B"/>
        <rFont val="Times New Roman"/>
        <family val="1"/>
      </rPr>
      <t xml:space="preserve">  </t>
    </r>
    <r>
      <rPr>
        <sz val="11"/>
        <color rgb="FF0B0B0B"/>
        <rFont val="Century Gothic"/>
        <family val="2"/>
      </rPr>
      <t>How much PE and sport premium funding you received for this academic year</t>
    </r>
  </si>
  <si>
    <r>
      <rPr>
        <sz val="11"/>
        <color rgb="FF0B0B0B"/>
        <rFont val="Century Gothic"/>
        <family val="2"/>
      </rPr>
      <t>The effect of the premium on pupils’ PE and sport participation and attainment</t>
    </r>
  </si>
  <si>
    <t>What barriers do you face running extra-curricular clubs - Please list:</t>
  </si>
  <si>
    <t>-We have accessed further funding to support PE &amp; School sport. If yes please state in the box below:</t>
  </si>
  <si>
    <t>What barriers do you face attending competitions - Please specifiy:</t>
  </si>
  <si>
    <t>What would help you to take part in more competitions? - Please specify:</t>
  </si>
  <si>
    <t>How we will make sure these improvements are sustainable</t>
  </si>
  <si>
    <r>
      <t xml:space="preserve">-100% of our funding has been spent on </t>
    </r>
    <r>
      <rPr>
        <b/>
        <sz val="10"/>
        <color theme="1"/>
        <rFont val="Serifa BT"/>
      </rPr>
      <t xml:space="preserve">additional </t>
    </r>
    <r>
      <rPr>
        <sz val="10"/>
        <color theme="1"/>
        <rFont val="Serifa BT"/>
      </rPr>
      <t>PE &amp; School sports development</t>
    </r>
  </si>
  <si>
    <t>What percentage of your children engage in moderate to vigorous intensity physical activity for at least 60 minutes every day?</t>
  </si>
  <si>
    <t xml:space="preserve">What percentage of children in your school are receiving at least 30 minutes of moderate to vigorous intensity physical activity in school every day through active break times, PE, extra-curricular clubs, active lessons, or other sport and physical activity events </t>
  </si>
  <si>
    <t>51%-69%</t>
  </si>
  <si>
    <t>70%-89%</t>
  </si>
  <si>
    <t>90%-99%</t>
  </si>
  <si>
    <t>Time 2 Move Primary Survey 18/19</t>
  </si>
  <si>
    <t>-If yes to bikeability, what % of Y5/6 children take part</t>
  </si>
  <si>
    <t>-If yes to cyclewise, what % of Y5/6 children take part</t>
  </si>
  <si>
    <t>We offer physically active holiday clubs</t>
  </si>
  <si>
    <t>We signpost to physically active holiday clubs</t>
  </si>
  <si>
    <t>How many hours do you provide weekly curriculum PE for?</t>
  </si>
  <si>
    <t>We have a scheme of work in place for PE which is used across the school? 
If so name below</t>
  </si>
  <si>
    <t>Question</t>
  </si>
  <si>
    <t>Input Answer</t>
  </si>
  <si>
    <t>We provide a structured, progressive, varied, engaging and enjoyable PE curriculum, which is regularly reviewed to meet the needs of all young people? (This should develop the skills and confidence of all young people and motivate them to fulfil their potential)</t>
  </si>
  <si>
    <t>Observations show teaching &amp; learning in PE lessons are at least good with significant numbers that are outstanding across the Key Stages?</t>
  </si>
  <si>
    <t>Young people are given the opportunity to play a role in the development of PE through Organising Crews/Student Voice/Council?</t>
  </si>
  <si>
    <t>Weekly Curriculum PE is delivered by:</t>
  </si>
  <si>
    <t>-Part time internal PE Specialist/Teacher (PE delivered by part time PE specialist)</t>
  </si>
  <si>
    <t>-Full time internal PE Specialist/Teacher (PE delivered by full time PE specialist)</t>
  </si>
  <si>
    <t>-Class Teacher - (PE delivered by none PE Specialist)</t>
  </si>
  <si>
    <t>-External/Shared PE Specialist/Teacher (PE delivered external or shared PE Specialist e.g MAT PE specialist)</t>
  </si>
  <si>
    <t xml:space="preserve">At KS1 we introduce 'Physical Literacy' and Core Skills?              </t>
  </si>
  <si>
    <t xml:space="preserve">We teach these skills through: </t>
  </si>
  <si>
    <t xml:space="preserve">At KS2 we develop 'Physical Literacy' and Core Skills?
We teach these skills through: </t>
  </si>
  <si>
    <t>We use our surrounding environment to offer a diverse PE curriculum including outdoor adventure; e.g. beach, moorland, lakes?</t>
  </si>
  <si>
    <t>Number of swimming hours delivered per year to each pupil:</t>
  </si>
  <si>
    <t>-KS1 - greater than 25m</t>
  </si>
  <si>
    <t>-KS2 - greater than 25m</t>
  </si>
  <si>
    <t>What are the barriers you face when achieving national swimming standards:</t>
  </si>
  <si>
    <t>We have a physical environment that facilitates healthy lifestyle choices. E.g. bike shelters, water stations, playground markings, adventure play etc.?</t>
  </si>
  <si>
    <t>Young people are aware of health related issues and are supported to make informed choices to engage in an active and healthy lifestyle within and beyond the school day?</t>
  </si>
  <si>
    <t>We inform/involve parents/carers in the importance of physical activity and a healthy lifestyle?</t>
  </si>
  <si>
    <t>Young people understand the importance of PE and school sport in contributing to improving social/emotional health and wellbeing?</t>
  </si>
  <si>
    <t>Young people access physical activity/health related opportunities, e.g. breakfast club, structured play times, wake &amp; shake, take ten, daily mile, physical activity deivered in other subjects?</t>
  </si>
  <si>
    <t>In a typical week, what % of your children travel to school by:</t>
  </si>
  <si>
    <t>We Offer:</t>
  </si>
  <si>
    <t>We Offer Curriculum Swimming to:</t>
  </si>
  <si>
    <t>What % of students can swim:</t>
  </si>
  <si>
    <t>Active partnerships are in place with local secondary schools?</t>
  </si>
  <si>
    <t>In the following:</t>
  </si>
  <si>
    <t>What % of Year 6 pupils acheive national curriculum swimming requirements? Input % number only.
(*reach national standard of swim competently, confidently and proficiently over a distance of at least 25 metres
*use a range of strokes effectively [for example, front crawl, backstroke and breaststroke]
*perform safe self-rescue in different water-based situations)</t>
  </si>
  <si>
    <t>Input % number only</t>
  </si>
  <si>
    <t>-School Games Mark</t>
  </si>
  <si>
    <t>The diverse needs of specific groups are identified and tailored opportunities are offered in curriculum PE so that all young people can develop and enhance their learning appropriately?</t>
  </si>
  <si>
    <t>-Girls?</t>
  </si>
  <si>
    <t>-Special Educational Needs?</t>
  </si>
  <si>
    <t>-Disability?</t>
  </si>
  <si>
    <t>-FSM/Pupil Premium?</t>
  </si>
  <si>
    <t>-Talented Performers?</t>
  </si>
  <si>
    <t>-Inactive?</t>
  </si>
  <si>
    <t>SEND young people are catered for during and after school, including competition. Pathways are sign posted for these young people?</t>
  </si>
  <si>
    <t>What % of children are regularly disengaged in PE?</t>
  </si>
  <si>
    <t>We currently have national representation (team/individual)?</t>
  </si>
  <si>
    <t>We currently have regional representation (team/individual)?</t>
  </si>
  <si>
    <t>We currently have county representation – e.g. Level 3 (team/individual)?</t>
  </si>
  <si>
    <t>Number of intra school events run in this academic year? (include events that you have not attended yet but will be)</t>
  </si>
  <si>
    <t>Number of inter school events attended in this academic year (e.g. school fixtures, leagues, festivals, school games qualifiers) - include events that you have not attended yet but will be</t>
  </si>
  <si>
    <t>We understand the competition route into the School Games?</t>
  </si>
  <si>
    <t>We have entered young people into a county School Games open event?</t>
  </si>
  <si>
    <t>We have qualified for the county School Games (Spring, Winter, Beach or Summer Games)?</t>
  </si>
  <si>
    <t>Number of fixtures attended in this academic year with new and different young people (include events that you have not attended yet but will be)</t>
  </si>
  <si>
    <t>Number of leagues attended in this academic year with new and different young people (include events that you have not attended yet but will be)</t>
  </si>
  <si>
    <t>What % of your children take part in competition in any form?</t>
  </si>
  <si>
    <t>What % of your pupils take part in School Games area qualifiers?</t>
  </si>
  <si>
    <t>Opportunities are provided for young people to develop their skills in leadership?</t>
  </si>
  <si>
    <t>We have Play Ground Leaders?</t>
  </si>
  <si>
    <t>We regularly let our school sports organising crew / sports council / student voice shape PE / sport / physical activity opportunities</t>
  </si>
  <si>
    <t>We track our young people’s Leadership &amp; Volunteering commitments?</t>
  </si>
  <si>
    <t>We offer a Leadership/Volunteering rewards scheme?</t>
  </si>
  <si>
    <t>Our Leadership/Volunteering rewards scheme is joined up with a secondary scheme?</t>
  </si>
  <si>
    <t>We celebrate our Leaders / Volunteers acheivements?</t>
  </si>
  <si>
    <t>We signpost to community clubs?</t>
  </si>
  <si>
    <t>We work with our local community clubs? - Please list:</t>
  </si>
  <si>
    <t>How many local community clubs deliver extra-curricular clubs at our school?</t>
  </si>
  <si>
    <t>How many community clubs use our facilities beyond the school day?</t>
  </si>
  <si>
    <t>We work with:</t>
  </si>
  <si>
    <t>-Time 2 Move (agree with concept, use audit / planning tools etc.)</t>
  </si>
  <si>
    <t>Nationally:</t>
  </si>
  <si>
    <t>Locally:</t>
  </si>
  <si>
    <t>-Deliver curriculum PE (without school teacher)</t>
  </si>
  <si>
    <t>-Deliver PPA time (without school teacher)</t>
  </si>
  <si>
    <t>-Deliver extra-curricular club/competition (without school teacher)</t>
  </si>
  <si>
    <t xml:space="preserve">
We are aware of the national minimum standards for coaches working in schools?
</t>
  </si>
  <si>
    <t>We know that our coaches meet minimum standards?</t>
  </si>
  <si>
    <t>A positive culture of professional development for all professionals involved in the delivery of PE is in place which is annually reviewed and fit for purpose?</t>
  </si>
  <si>
    <t>Staff are able to access a full programme of CPD to enhance teaching and learning?</t>
  </si>
  <si>
    <t>Staff are able to access CPD for health and wellbeing?</t>
  </si>
  <si>
    <t>We have parents/adults other than teachers helping with extra curricular activities?</t>
  </si>
  <si>
    <t>We have a PE development/action plan which links to the whole school development plan?</t>
  </si>
  <si>
    <t>Regular and robust self review systems are in place to drive Improvement?</t>
  </si>
  <si>
    <t>We have the following awards for the most recent academic year/round of applying:</t>
  </si>
  <si>
    <t>Sport Premium Funding Allocation:</t>
  </si>
  <si>
    <t>-We have spent/planned to spend our full allocation of funding on PE, sport and physical activity</t>
  </si>
  <si>
    <r>
      <rPr>
        <sz val="10"/>
        <color rgb="FF0B0B0B"/>
        <rFont val="Serifa BT"/>
      </rPr>
      <t>The effect of the premium on pupils’ PE and sport participation and attainment</t>
    </r>
  </si>
  <si>
    <r>
      <rPr>
        <sz val="10"/>
        <color rgb="FF0B0B0B"/>
        <rFont val="Serifa BT"/>
      </rPr>
      <t> How much PE and sport premium funding we received for this academic year</t>
    </r>
  </si>
  <si>
    <r>
      <rPr>
        <sz val="10"/>
        <color rgb="FF0B0B0B"/>
        <rFont val="Serifa BT"/>
      </rPr>
      <t>A full breakdown of how we’ve spent or will spend the funding this year</t>
    </r>
  </si>
  <si>
    <t>-We USE FUNDING TO COVER PPA time</t>
  </si>
  <si>
    <t xml:space="preserve">Blackwater </t>
  </si>
  <si>
    <t xml:space="preserve">Real PE </t>
  </si>
  <si>
    <t>2hrs + daily mile 5 x 15min</t>
  </si>
  <si>
    <t xml:space="preserve">Transport, Staffing </t>
  </si>
  <si>
    <t xml:space="preserve">Free Transport, Mini bus </t>
  </si>
  <si>
    <t xml:space="preserve">Staffing, </t>
  </si>
  <si>
    <t xml:space="preserve">Chris Wilson </t>
  </si>
  <si>
    <t xml:space="preserve">Headteacher </t>
  </si>
  <si>
    <t>?</t>
  </si>
  <si>
    <t xml:space="preserve">St Agnes Football, Plymouth Argyle, Truro Cricket, Truro Tennis, Cornish Pirates </t>
  </si>
  <si>
    <t xml:space="preserve">head@blackwater.cornwall.sch.uk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</si>
</sst>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Verdana"/>
      <family val="2"/>
    </font>
    <font>
      <sz val="11"/>
      <color theme="1"/>
      <name val="Serifa BT"/>
    </font>
    <font>
      <sz val="10"/>
      <color theme="1"/>
      <name val="Serifa BT"/>
    </font>
    <font>
      <sz val="11"/>
      <color rgb="FFC0D494"/>
      <name val="Serifa BT"/>
    </font>
    <font>
      <b/>
      <sz val="10"/>
      <color theme="1"/>
      <name val="Serifa BT"/>
    </font>
    <font>
      <sz val="10"/>
      <color rgb="FFC0D494"/>
      <name val="Serifa BT"/>
    </font>
    <font>
      <i/>
      <sz val="11"/>
      <color rgb="FF92D050"/>
      <name val="Verdana"/>
      <family val="2"/>
    </font>
    <font>
      <b/>
      <sz val="11"/>
      <color rgb="FF92D050"/>
      <name val="Verdana"/>
      <family val="2"/>
    </font>
    <font>
      <sz val="18"/>
      <color rgb="FF92D050"/>
      <name val="Serifa BT"/>
    </font>
    <font>
      <sz val="11"/>
      <color rgb="FF92D050"/>
      <name val="Serifa BT"/>
    </font>
    <font>
      <b/>
      <sz val="10"/>
      <color rgb="FFD0DF21"/>
      <name val="Serifa BT"/>
    </font>
    <font>
      <sz val="18"/>
      <color rgb="FFD0DF45"/>
      <name val="Serifa BT"/>
    </font>
    <font>
      <sz val="11"/>
      <color rgb="FFD0DF45"/>
      <name val="Serifa BT"/>
    </font>
    <font>
      <b/>
      <sz val="11"/>
      <name val="Cambria"/>
      <family val="1"/>
    </font>
    <font>
      <b/>
      <sz val="11"/>
      <color theme="1" tint="4.9989318521683403E-2"/>
      <name val="Cambria"/>
      <family val="1"/>
    </font>
    <font>
      <b/>
      <sz val="11"/>
      <color theme="1" tint="4.9989318521683403E-2"/>
      <name val="Verdana"/>
      <family val="2"/>
    </font>
    <font>
      <b/>
      <sz val="11"/>
      <color theme="1" tint="4.9989318521683403E-2"/>
      <name val="Serifa BT"/>
    </font>
    <font>
      <sz val="10"/>
      <color theme="1"/>
      <name val="Calibri"/>
      <family val="2"/>
      <scheme val="minor"/>
    </font>
    <font>
      <b/>
      <sz val="11"/>
      <color theme="1"/>
      <name val="Verdana"/>
      <family val="2"/>
    </font>
    <font>
      <sz val="11"/>
      <color rgb="FF0B0B0B"/>
      <name val="Century Gothic"/>
      <family val="2"/>
    </font>
    <font>
      <sz val="7"/>
      <color rgb="FF0B0B0B"/>
      <name val="Times New Roman"/>
      <family val="1"/>
    </font>
    <font>
      <sz val="11"/>
      <color theme="1"/>
      <name val="Calibri"/>
      <family val="2"/>
      <scheme val="minor"/>
    </font>
    <font>
      <b/>
      <sz val="28"/>
      <color rgb="FF005568"/>
      <name val="Serifa BT"/>
    </font>
    <font>
      <b/>
      <sz val="20"/>
      <color rgb="FF0B0C0C"/>
      <name val="Arial"/>
      <family val="2"/>
    </font>
    <font>
      <sz val="14"/>
      <color rgb="FF0B0C0C"/>
      <name val="Arial"/>
      <family val="2"/>
    </font>
    <font>
      <b/>
      <sz val="14"/>
      <color rgb="FF0B0C0C"/>
      <name val="Arial"/>
      <family val="2"/>
    </font>
    <font>
      <sz val="11"/>
      <color rgb="FF005568"/>
      <name val="Serifa BT"/>
    </font>
    <font>
      <sz val="8"/>
      <color rgb="FF005568"/>
      <name val="Serifa BT"/>
    </font>
    <font>
      <sz val="10"/>
      <color rgb="FF0B0B0B"/>
      <name val="Serifa BT"/>
    </font>
  </fonts>
  <fills count="5">
    <fill>
      <patternFill patternType="none"/>
    </fill>
    <fill>
      <patternFill patternType="gray125"/>
    </fill>
    <fill>
      <patternFill patternType="solid">
        <fgColor theme="0"/>
        <bgColor indexed="64"/>
      </patternFill>
    </fill>
    <fill>
      <patternFill patternType="solid">
        <fgColor rgb="FF005568"/>
        <bgColor indexed="64"/>
      </patternFill>
    </fill>
    <fill>
      <patternFill patternType="solid">
        <fgColor rgb="FFD0DF4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right/>
      <top/>
      <bottom style="thin">
        <color indexed="64"/>
      </bottom>
      <diagonal/>
    </border>
    <border>
      <left/>
      <right style="thin">
        <color auto="1"/>
      </right>
      <top style="thin">
        <color indexed="64"/>
      </top>
      <bottom/>
      <diagonal/>
    </border>
    <border>
      <left/>
      <right/>
      <top style="thin">
        <color indexed="64"/>
      </top>
      <bottom/>
      <diagonal/>
    </border>
    <border>
      <left style="medium">
        <color rgb="FF000000"/>
      </left>
      <right/>
      <top style="medium">
        <color rgb="FF000000"/>
      </top>
      <bottom style="medium">
        <color rgb="FF000000"/>
      </bottom>
      <diagonal/>
    </border>
  </borders>
  <cellStyleXfs count="1">
    <xf numFmtId="0" fontId="0" fillId="0" borderId="0"/>
  </cellStyleXfs>
  <cellXfs count="160">
    <xf numFmtId="0" fontId="0" fillId="0" borderId="0" xfId="0"/>
    <xf numFmtId="0" fontId="0" fillId="0" borderId="0" xfId="0" applyAlignment="1">
      <alignment horizontal="right"/>
    </xf>
    <xf numFmtId="16" fontId="0" fillId="0" borderId="0" xfId="0" quotePrefix="1" applyNumberFormat="1"/>
    <xf numFmtId="17" fontId="0" fillId="0" borderId="0" xfId="0" quotePrefix="1" applyNumberFormat="1"/>
    <xf numFmtId="0" fontId="0" fillId="0" borderId="0" xfId="0" quotePrefix="1"/>
    <xf numFmtId="0" fontId="1" fillId="2" borderId="0" xfId="0" applyFont="1" applyFill="1"/>
    <xf numFmtId="0" fontId="1" fillId="0" borderId="0" xfId="0" applyFont="1"/>
    <xf numFmtId="0" fontId="2" fillId="2" borderId="0" xfId="0" applyFont="1" applyFill="1"/>
    <xf numFmtId="0" fontId="2" fillId="0" borderId="0" xfId="0" applyFont="1"/>
    <xf numFmtId="0" fontId="3" fillId="2" borderId="0" xfId="0" applyFont="1" applyFill="1"/>
    <xf numFmtId="0" fontId="1" fillId="0" borderId="0" xfId="0" applyFont="1" applyBorder="1"/>
    <xf numFmtId="0" fontId="1" fillId="2" borderId="0" xfId="0" applyFont="1" applyFill="1" applyBorder="1"/>
    <xf numFmtId="0" fontId="2" fillId="2" borderId="0" xfId="0" quotePrefix="1" applyFont="1" applyFill="1" applyBorder="1"/>
    <xf numFmtId="0" fontId="2" fillId="2" borderId="0" xfId="0" applyFont="1" applyFill="1" applyBorder="1" applyAlignment="1">
      <alignment horizontal="left" vertical="center" wrapText="1"/>
    </xf>
    <xf numFmtId="0" fontId="6" fillId="2" borderId="0" xfId="0" applyFont="1" applyFill="1" applyAlignment="1">
      <alignment horizontal="center" vertical="center"/>
    </xf>
    <xf numFmtId="0" fontId="7" fillId="2" borderId="0" xfId="0" applyFont="1" applyFill="1"/>
    <xf numFmtId="0" fontId="9" fillId="2" borderId="0" xfId="0" applyFont="1" applyFill="1"/>
    <xf numFmtId="0" fontId="9" fillId="0" borderId="0" xfId="0" applyFont="1"/>
    <xf numFmtId="0" fontId="9" fillId="2" borderId="0" xfId="0" applyFont="1" applyFill="1" applyBorder="1" applyAlignment="1">
      <alignment wrapText="1"/>
    </xf>
    <xf numFmtId="0" fontId="8" fillId="3" borderId="4" xfId="0" applyFont="1" applyFill="1" applyBorder="1" applyAlignment="1">
      <alignment horizontal="center" vertical="center" textRotation="90" wrapText="1"/>
    </xf>
    <xf numFmtId="0" fontId="9" fillId="4" borderId="14" xfId="0" applyFont="1" applyFill="1" applyBorder="1"/>
    <xf numFmtId="0" fontId="9" fillId="4" borderId="11" xfId="0" applyFont="1" applyFill="1" applyBorder="1"/>
    <xf numFmtId="0" fontId="10" fillId="3" borderId="16" xfId="0" applyFont="1" applyFill="1" applyBorder="1" applyAlignment="1">
      <alignment vertical="center" wrapText="1"/>
    </xf>
    <xf numFmtId="0" fontId="12" fillId="0" borderId="0" xfId="0" applyFont="1"/>
    <xf numFmtId="0" fontId="12" fillId="2"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4" fillId="4" borderId="5" xfId="0" applyFont="1" applyFill="1" applyBorder="1"/>
    <xf numFmtId="0" fontId="2" fillId="4" borderId="6" xfId="0" quotePrefix="1" applyFont="1" applyFill="1" applyBorder="1"/>
    <xf numFmtId="0" fontId="2" fillId="4" borderId="8" xfId="0" quotePrefix="1" applyFont="1" applyFill="1" applyBorder="1"/>
    <xf numFmtId="0" fontId="2" fillId="4" borderId="4" xfId="0" quotePrefix="1" applyFont="1" applyFill="1" applyBorder="1"/>
    <xf numFmtId="0" fontId="4" fillId="4" borderId="2" xfId="0" applyFont="1" applyFill="1" applyBorder="1"/>
    <xf numFmtId="0" fontId="4" fillId="4" borderId="2" xfId="0" applyFont="1" applyFill="1" applyBorder="1" applyAlignment="1">
      <alignment horizontal="left" vertical="center" wrapText="1"/>
    </xf>
    <xf numFmtId="0" fontId="2" fillId="4" borderId="3" xfId="0" quotePrefix="1" applyFont="1" applyFill="1" applyBorder="1"/>
    <xf numFmtId="0" fontId="2" fillId="4" borderId="11" xfId="0" applyFont="1" applyFill="1" applyBorder="1" applyAlignment="1">
      <alignment horizontal="left" vertical="center" wrapText="1"/>
    </xf>
    <xf numFmtId="0" fontId="2" fillId="4" borderId="0" xfId="0" quotePrefix="1" applyFont="1" applyFill="1" applyBorder="1"/>
    <xf numFmtId="0" fontId="4" fillId="4" borderId="15" xfId="0" applyFont="1" applyFill="1" applyBorder="1"/>
    <xf numFmtId="0" fontId="2" fillId="4" borderId="13" xfId="0" quotePrefix="1" applyFont="1" applyFill="1" applyBorder="1"/>
    <xf numFmtId="0" fontId="4" fillId="4" borderId="6" xfId="0" quotePrefix="1" applyFont="1" applyFill="1" applyBorder="1"/>
    <xf numFmtId="0" fontId="4" fillId="4" borderId="14" xfId="0" applyFont="1" applyFill="1" applyBorder="1" applyAlignment="1">
      <alignment horizontal="left" vertical="center" wrapText="1"/>
    </xf>
    <xf numFmtId="0" fontId="2" fillId="4" borderId="12" xfId="0" quotePrefix="1" applyFont="1" applyFill="1" applyBorder="1"/>
    <xf numFmtId="0" fontId="11" fillId="3" borderId="2" xfId="0" applyFont="1" applyFill="1" applyBorder="1" applyAlignment="1">
      <alignment horizontal="center" vertical="center" textRotation="90"/>
    </xf>
    <xf numFmtId="0" fontId="11" fillId="3" borderId="3" xfId="0" applyFont="1" applyFill="1" applyBorder="1" applyAlignment="1">
      <alignment horizontal="center" vertical="center" textRotation="90"/>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xf>
    <xf numFmtId="0" fontId="11" fillId="3" borderId="6" xfId="0" applyFont="1" applyFill="1" applyBorder="1" applyAlignment="1">
      <alignment horizontal="center" vertical="center" textRotation="90" wrapText="1"/>
    </xf>
    <xf numFmtId="0" fontId="0" fillId="0" borderId="0" xfId="0" applyBorder="1" applyAlignment="1">
      <alignment horizontal="center" vertical="center" textRotation="90"/>
    </xf>
    <xf numFmtId="0" fontId="0" fillId="0" borderId="7" xfId="0" applyBorder="1" applyAlignment="1">
      <alignment horizontal="center" vertical="center" textRotation="90"/>
    </xf>
    <xf numFmtId="0" fontId="11" fillId="3" borderId="14" xfId="0" applyFont="1" applyFill="1" applyBorder="1" applyAlignment="1">
      <alignment horizontal="center" vertical="center" textRotation="90" wrapText="1"/>
    </xf>
    <xf numFmtId="0" fontId="11" fillId="3" borderId="0" xfId="0" applyFont="1" applyFill="1" applyBorder="1" applyAlignment="1">
      <alignment horizontal="center" vertical="center" textRotation="90" wrapText="1"/>
    </xf>
    <xf numFmtId="0" fontId="9" fillId="3" borderId="7" xfId="0" applyFont="1" applyFill="1" applyBorder="1" applyAlignment="1">
      <alignment wrapText="1"/>
    </xf>
    <xf numFmtId="0" fontId="9" fillId="3" borderId="0" xfId="0" applyFont="1" applyFill="1" applyBorder="1" applyAlignment="1">
      <alignment wrapText="1"/>
    </xf>
    <xf numFmtId="0" fontId="8" fillId="3" borderId="12" xfId="0" applyFont="1" applyFill="1" applyBorder="1" applyAlignment="1">
      <alignment horizontal="center" vertical="center" textRotation="90" wrapText="1"/>
    </xf>
    <xf numFmtId="0" fontId="4" fillId="4" borderId="2" xfId="0" quotePrefix="1" applyFont="1" applyFill="1" applyBorder="1" applyAlignment="1">
      <alignment wrapText="1"/>
    </xf>
    <xf numFmtId="0" fontId="4" fillId="4" borderId="3" xfId="0" quotePrefix="1" applyFont="1" applyFill="1" applyBorder="1"/>
    <xf numFmtId="0" fontId="12" fillId="3" borderId="9"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center"/>
    </xf>
    <xf numFmtId="0" fontId="14" fillId="0" borderId="1" xfId="0" applyFont="1" applyFill="1" applyBorder="1" applyAlignment="1">
      <alignment horizontal="center"/>
    </xf>
    <xf numFmtId="0" fontId="13" fillId="0" borderId="1" xfId="0" applyFont="1" applyFill="1" applyBorder="1" applyAlignment="1">
      <alignment horizontal="center" vertical="center"/>
    </xf>
    <xf numFmtId="0" fontId="12" fillId="0" borderId="1" xfId="0" applyFont="1" applyFill="1" applyBorder="1"/>
    <xf numFmtId="0" fontId="16" fillId="0" borderId="1" xfId="0" applyFont="1" applyFill="1" applyBorder="1" applyAlignment="1">
      <alignment horizontal="center"/>
    </xf>
    <xf numFmtId="0" fontId="16" fillId="0" borderId="0" xfId="0" applyFont="1" applyFill="1" applyBorder="1" applyAlignment="1">
      <alignment horizontal="center"/>
    </xf>
    <xf numFmtId="0" fontId="17" fillId="0" borderId="0" xfId="0" applyFont="1"/>
    <xf numFmtId="0" fontId="17" fillId="0" borderId="0" xfId="0" applyFont="1" applyAlignment="1">
      <alignment horizontal="center"/>
    </xf>
    <xf numFmtId="0" fontId="17" fillId="0" borderId="1" xfId="0" applyFont="1" applyBorder="1"/>
    <xf numFmtId="0" fontId="17" fillId="0" borderId="1" xfId="0" applyFont="1" applyBorder="1" applyAlignment="1">
      <alignment horizontal="center"/>
    </xf>
    <xf numFmtId="0" fontId="0" fillId="0" borderId="0" xfId="0" applyBorder="1" applyAlignment="1">
      <alignment horizontal="center" vertical="center"/>
    </xf>
    <xf numFmtId="0" fontId="17" fillId="0" borderId="0" xfId="0" applyFont="1" applyBorder="1" applyAlignment="1">
      <alignment horizontal="center"/>
    </xf>
    <xf numFmtId="0" fontId="17" fillId="0" borderId="0" xfId="0" applyFont="1" applyBorder="1"/>
    <xf numFmtId="4" fontId="17" fillId="0" borderId="1" xfId="0" applyNumberFormat="1" applyFont="1" applyBorder="1" applyAlignment="1">
      <alignment horizontal="center"/>
    </xf>
    <xf numFmtId="0" fontId="12" fillId="4" borderId="9" xfId="0" applyFont="1" applyFill="1" applyBorder="1"/>
    <xf numFmtId="0" fontId="3" fillId="0" borderId="0" xfId="0" applyFont="1" applyFill="1" applyBorder="1"/>
    <xf numFmtId="0" fontId="14" fillId="0" borderId="0" xfId="0" applyFont="1" applyFill="1" applyBorder="1" applyAlignment="1">
      <alignment horizontal="center"/>
    </xf>
    <xf numFmtId="0" fontId="13" fillId="0" borderId="0" xfId="0" applyFont="1" applyFill="1" applyBorder="1" applyAlignment="1">
      <alignment horizontal="center"/>
    </xf>
    <xf numFmtId="0" fontId="16" fillId="0" borderId="15" xfId="0" applyFont="1" applyFill="1" applyBorder="1" applyAlignment="1">
      <alignment horizontal="center"/>
    </xf>
    <xf numFmtId="0" fontId="12" fillId="0" borderId="15" xfId="0" applyFont="1" applyFill="1" applyBorder="1"/>
    <xf numFmtId="0" fontId="12" fillId="3" borderId="1" xfId="0" applyFont="1" applyFill="1" applyBorder="1" applyAlignment="1" applyProtection="1">
      <alignment horizontal="center" vertical="center"/>
      <protection locked="0"/>
    </xf>
    <xf numFmtId="0" fontId="12" fillId="2" borderId="0" xfId="0" applyFont="1" applyFill="1" applyProtection="1">
      <protection locked="0"/>
    </xf>
    <xf numFmtId="0" fontId="12" fillId="4" borderId="1" xfId="0" applyFont="1" applyFill="1" applyBorder="1" applyProtection="1">
      <protection locked="0"/>
    </xf>
    <xf numFmtId="0" fontId="12" fillId="3" borderId="2"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0" borderId="0" xfId="0" applyFont="1" applyProtection="1">
      <protection locked="0"/>
    </xf>
    <xf numFmtId="0" fontId="12" fillId="3" borderId="1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3" borderId="1" xfId="0" applyFont="1" applyFill="1" applyBorder="1" applyProtection="1">
      <protection locked="0"/>
    </xf>
    <xf numFmtId="0" fontId="12" fillId="2" borderId="0" xfId="0" applyFont="1" applyFill="1" applyBorder="1" applyProtection="1">
      <protection locked="0"/>
    </xf>
    <xf numFmtId="0" fontId="0" fillId="0" borderId="3" xfId="0" applyBorder="1" applyAlignment="1">
      <alignment horizontal="center" vertical="center" textRotation="90"/>
    </xf>
    <xf numFmtId="0" fontId="1" fillId="0" borderId="0" xfId="0" applyFont="1" applyAlignment="1">
      <alignment horizontal="left" vertical="center" wrapText="1"/>
    </xf>
    <xf numFmtId="0" fontId="4" fillId="4" borderId="3"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0" fillId="0" borderId="1" xfId="0" applyFill="1" applyBorder="1" applyAlignment="1"/>
    <xf numFmtId="0" fontId="11" fillId="3" borderId="0" xfId="0" applyFont="1" applyFill="1" applyBorder="1" applyAlignment="1">
      <alignment horizontal="center" vertical="center" textRotation="90"/>
    </xf>
    <xf numFmtId="0" fontId="18" fillId="0" borderId="1" xfId="0" applyFont="1" applyFill="1" applyBorder="1" applyAlignment="1">
      <alignment horizontal="center"/>
    </xf>
    <xf numFmtId="0" fontId="4" fillId="4" borderId="0" xfId="0" quotePrefix="1" applyFont="1" applyFill="1" applyBorder="1" applyAlignment="1">
      <alignment wrapText="1"/>
    </xf>
    <xf numFmtId="0" fontId="2" fillId="4" borderId="5" xfId="0" applyFont="1" applyFill="1" applyBorder="1" applyProtection="1">
      <protection locked="0"/>
    </xf>
    <xf numFmtId="0" fontId="2" fillId="4" borderId="9" xfId="0" applyFont="1" applyFill="1" applyBorder="1" applyProtection="1">
      <protection locked="0"/>
    </xf>
    <xf numFmtId="0" fontId="21" fillId="0" borderId="0" xfId="0" applyFont="1"/>
    <xf numFmtId="0" fontId="0" fillId="0" borderId="1" xfId="0" applyFill="1" applyBorder="1" applyAlignment="1">
      <alignment horizontal="center" vertical="center"/>
    </xf>
    <xf numFmtId="0" fontId="1" fillId="0" borderId="0" xfId="0" applyFont="1" applyFill="1" applyBorder="1"/>
    <xf numFmtId="0" fontId="12" fillId="0" borderId="0" xfId="0" applyFont="1" applyFill="1" applyProtection="1">
      <protection locked="0"/>
    </xf>
    <xf numFmtId="0" fontId="1" fillId="0" borderId="0" xfId="0" applyFont="1" applyFill="1"/>
    <xf numFmtId="0" fontId="0" fillId="0" borderId="0" xfId="0" applyFill="1" applyBorder="1" applyAlignment="1">
      <alignment horizontal="center" vertical="center" textRotation="90"/>
    </xf>
    <xf numFmtId="0" fontId="2" fillId="0" borderId="0" xfId="0" quotePrefix="1" applyFont="1" applyFill="1" applyBorder="1"/>
    <xf numFmtId="0" fontId="12" fillId="0" borderId="0" xfId="0" applyFont="1" applyFill="1" applyBorder="1" applyAlignment="1" applyProtection="1">
      <alignment horizontal="center" vertical="center"/>
      <protection locked="0"/>
    </xf>
    <xf numFmtId="0" fontId="4" fillId="4" borderId="15" xfId="0" applyFont="1" applyFill="1" applyBorder="1" applyAlignment="1">
      <alignment wrapText="1"/>
    </xf>
    <xf numFmtId="9" fontId="0" fillId="0" borderId="0" xfId="0" applyNumberFormat="1"/>
    <xf numFmtId="9" fontId="12" fillId="3" borderId="1" xfId="0" applyNumberFormat="1" applyFont="1" applyFill="1" applyBorder="1" applyAlignment="1" applyProtection="1">
      <alignment horizontal="center" vertical="center"/>
      <protection locked="0"/>
    </xf>
    <xf numFmtId="9" fontId="12" fillId="3" borderId="1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9" fontId="12" fillId="3" borderId="9" xfId="0" applyNumberFormat="1" applyFont="1" applyFill="1" applyBorder="1" applyAlignment="1">
      <alignment horizontal="center" vertical="center"/>
    </xf>
    <xf numFmtId="0" fontId="2" fillId="4" borderId="7" xfId="0" applyFont="1" applyFill="1" applyBorder="1" applyAlignment="1">
      <alignment horizontal="left" vertical="center" wrapText="1"/>
    </xf>
    <xf numFmtId="0" fontId="22" fillId="2" borderId="0" xfId="0" applyFont="1" applyFill="1" applyAlignment="1">
      <alignment horizontal="center" vertical="center"/>
    </xf>
    <xf numFmtId="0" fontId="2" fillId="4" borderId="15" xfId="0" applyFont="1" applyFill="1" applyBorder="1" applyAlignment="1">
      <alignment wrapText="1"/>
    </xf>
    <xf numFmtId="0" fontId="2" fillId="4" borderId="10" xfId="0" applyFont="1" applyFill="1" applyBorder="1" applyAlignment="1">
      <alignment wrapText="1"/>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7" fillId="4" borderId="1" xfId="0" applyFont="1" applyFill="1" applyBorder="1" applyProtection="1">
      <protection locked="0"/>
    </xf>
    <xf numFmtId="2" fontId="12" fillId="3" borderId="1" xfId="0" applyNumberFormat="1" applyFont="1" applyFill="1" applyBorder="1" applyAlignment="1" applyProtection="1">
      <alignment horizontal="center" vertical="center"/>
      <protection locked="0"/>
    </xf>
    <xf numFmtId="0" fontId="26" fillId="2" borderId="0" xfId="0" applyFont="1" applyFill="1"/>
    <xf numFmtId="0" fontId="11" fillId="3" borderId="3" xfId="0" applyFont="1" applyFill="1" applyBorder="1" applyAlignment="1">
      <alignment horizontal="center" vertical="center" textRotation="90"/>
    </xf>
    <xf numFmtId="0" fontId="11" fillId="3" borderId="4" xfId="0" applyFont="1" applyFill="1" applyBorder="1" applyAlignment="1">
      <alignment horizontal="center" vertical="center" textRotation="90"/>
    </xf>
    <xf numFmtId="0" fontId="11" fillId="3" borderId="2" xfId="0" applyFont="1" applyFill="1" applyBorder="1" applyAlignment="1">
      <alignment horizontal="center" vertical="center" textRotation="90"/>
    </xf>
    <xf numFmtId="0" fontId="12" fillId="3" borderId="9" xfId="0" applyFont="1" applyFill="1" applyBorder="1" applyAlignment="1" applyProtection="1">
      <protection locked="0"/>
    </xf>
    <xf numFmtId="0" fontId="12" fillId="3" borderId="10" xfId="0" applyFont="1" applyFill="1" applyBorder="1" applyAlignment="1" applyProtection="1">
      <protection locked="0"/>
    </xf>
    <xf numFmtId="0" fontId="12" fillId="3" borderId="11" xfId="0" applyFont="1" applyFill="1" applyBorder="1" applyAlignment="1" applyProtection="1">
      <protection locked="0"/>
    </xf>
    <xf numFmtId="0" fontId="11" fillId="3" borderId="14" xfId="0" applyFont="1" applyFill="1" applyBorder="1" applyAlignment="1">
      <alignment horizontal="center" vertical="center" textRotation="90"/>
    </xf>
    <xf numFmtId="0" fontId="0" fillId="0" borderId="7" xfId="0" applyBorder="1" applyAlignment="1">
      <alignment horizontal="center" vertical="center" textRotation="90"/>
    </xf>
    <xf numFmtId="0" fontId="0" fillId="0" borderId="12" xfId="0" applyBorder="1" applyAlignment="1">
      <alignment horizontal="center" vertical="center" textRotation="90"/>
    </xf>
    <xf numFmtId="0" fontId="5" fillId="3" borderId="14" xfId="0" applyNumberFormat="1"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protection locked="0"/>
    </xf>
    <xf numFmtId="0" fontId="5" fillId="3" borderId="12" xfId="0" applyNumberFormat="1" applyFont="1" applyFill="1" applyBorder="1" applyAlignment="1" applyProtection="1">
      <alignment horizontal="center" vertical="center"/>
      <protection locked="0"/>
    </xf>
    <xf numFmtId="0" fontId="11" fillId="3" borderId="2" xfId="0" applyFont="1" applyFill="1" applyBorder="1" applyAlignment="1">
      <alignment horizontal="center" vertical="center" textRotation="90" wrapText="1"/>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16" fillId="0" borderId="1" xfId="0" applyFont="1" applyFill="1" applyBorder="1" applyAlignment="1">
      <alignment horizontal="center" vertical="center"/>
    </xf>
    <xf numFmtId="0" fontId="0" fillId="0" borderId="1" xfId="0"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0" fontId="5" fillId="3" borderId="1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0" fillId="0" borderId="3" xfId="0" applyBorder="1" applyAlignment="1">
      <alignment horizontal="center" vertical="center" textRotation="90"/>
    </xf>
    <xf numFmtId="0" fontId="9" fillId="3" borderId="3" xfId="0" applyFont="1" applyFill="1" applyBorder="1" applyAlignment="1">
      <alignment wrapText="1"/>
    </xf>
    <xf numFmtId="0" fontId="0" fillId="0" borderId="6" xfId="0" applyBorder="1" applyAlignment="1">
      <alignment horizontal="center" vertical="center" textRotation="90"/>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17"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5568"/>
      <color rgb="FFF626C9"/>
      <color rgb="FFD0DF45"/>
      <color rgb="FFD0DF21"/>
      <color rgb="FFAFBC21"/>
      <color rgb="FF92D050"/>
      <color rgb="FFA9C68C"/>
      <color rgb="FFBAC68C"/>
      <color rgb="FFACBB77"/>
      <color rgb="FF9FB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u="sng"/>
              <a:t>Graph to show</a:t>
            </a:r>
            <a:r>
              <a:rPr lang="en-US" sz="1600" u="sng" baseline="0"/>
              <a:t> RAG of Ambitions</a:t>
            </a:r>
            <a:endParaRPr lang="en-US" sz="1600" u="sng"/>
          </a:p>
        </c:rich>
      </c:tx>
      <c:overlay val="0"/>
    </c:title>
    <c:autoTitleDeleted val="0"/>
    <c:plotArea>
      <c:layout>
        <c:manualLayout>
          <c:layoutTarget val="inner"/>
          <c:xMode val="edge"/>
          <c:yMode val="edge"/>
          <c:x val="0.20823889570721352"/>
          <c:y val="0.16809930523390459"/>
          <c:w val="0.69745650445182972"/>
          <c:h val="0.73508566612349846"/>
        </c:manualLayout>
      </c:layout>
      <c:barChart>
        <c:barDir val="bar"/>
        <c:grouping val="percentStacked"/>
        <c:varyColors val="0"/>
        <c:ser>
          <c:idx val="0"/>
          <c:order val="0"/>
          <c:tx>
            <c:strRef>
              <c:f>Table!$R$2</c:f>
              <c:strCache>
                <c:ptCount val="1"/>
                <c:pt idx="0">
                  <c:v>Red</c:v>
                </c:pt>
              </c:strCache>
            </c:strRef>
          </c:tx>
          <c:spPr>
            <a:solidFill>
              <a:srgbClr val="FF0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Table!$R$3:$R$8</c:f>
              <c:numCache>
                <c:formatCode>#,##0.00</c:formatCode>
                <c:ptCount val="6"/>
                <c:pt idx="0">
                  <c:v>0</c:v>
                </c:pt>
                <c:pt idx="1">
                  <c:v>11.111111111111111</c:v>
                </c:pt>
                <c:pt idx="2">
                  <c:v>33.333333333333336</c:v>
                </c:pt>
                <c:pt idx="3">
                  <c:v>75</c:v>
                </c:pt>
                <c:pt idx="4">
                  <c:v>0</c:v>
                </c:pt>
                <c:pt idx="5">
                  <c:v>33.333333333333336</c:v>
                </c:pt>
              </c:numCache>
            </c:numRef>
          </c:val>
        </c:ser>
        <c:ser>
          <c:idx val="1"/>
          <c:order val="1"/>
          <c:tx>
            <c:strRef>
              <c:f>Table!$S$2</c:f>
              <c:strCache>
                <c:ptCount val="1"/>
                <c:pt idx="0">
                  <c:v>Amber</c:v>
                </c:pt>
              </c:strCache>
            </c:strRef>
          </c:tx>
          <c:spPr>
            <a:solidFill>
              <a:srgbClr val="FFC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Table!$S$3:$S$8</c:f>
              <c:numCache>
                <c:formatCode>#,##0.00</c:formatCode>
                <c:ptCount val="6"/>
                <c:pt idx="0">
                  <c:v>22.222222222222221</c:v>
                </c:pt>
                <c:pt idx="1">
                  <c:v>22.222222222222221</c:v>
                </c:pt>
                <c:pt idx="2">
                  <c:v>0</c:v>
                </c:pt>
                <c:pt idx="3">
                  <c:v>25</c:v>
                </c:pt>
                <c:pt idx="4">
                  <c:v>33.333333333333336</c:v>
                </c:pt>
                <c:pt idx="5">
                  <c:v>16.666666666666668</c:v>
                </c:pt>
              </c:numCache>
            </c:numRef>
          </c:val>
        </c:ser>
        <c:ser>
          <c:idx val="2"/>
          <c:order val="2"/>
          <c:tx>
            <c:strRef>
              <c:f>Table!$T$2</c:f>
              <c:strCache>
                <c:ptCount val="1"/>
                <c:pt idx="0">
                  <c:v>Green</c:v>
                </c:pt>
              </c:strCache>
            </c:strRef>
          </c:tx>
          <c:spPr>
            <a:solidFill>
              <a:srgbClr val="00B05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Table!$T$3:$T$8</c:f>
              <c:numCache>
                <c:formatCode>#,##0.00</c:formatCode>
                <c:ptCount val="6"/>
                <c:pt idx="0">
                  <c:v>55.555555555555557</c:v>
                </c:pt>
                <c:pt idx="1">
                  <c:v>44.444444444444443</c:v>
                </c:pt>
                <c:pt idx="2">
                  <c:v>66.666666666666671</c:v>
                </c:pt>
                <c:pt idx="3">
                  <c:v>0</c:v>
                </c:pt>
                <c:pt idx="4">
                  <c:v>66.666666666666671</c:v>
                </c:pt>
                <c:pt idx="5">
                  <c:v>50</c:v>
                </c:pt>
              </c:numCache>
            </c:numRef>
          </c:val>
        </c:ser>
        <c:dLbls>
          <c:showLegendKey val="0"/>
          <c:showVal val="0"/>
          <c:showCatName val="0"/>
          <c:showSerName val="0"/>
          <c:showPercent val="0"/>
          <c:showBubbleSize val="0"/>
        </c:dLbls>
        <c:gapWidth val="55"/>
        <c:overlap val="100"/>
        <c:axId val="76944512"/>
        <c:axId val="76946048"/>
      </c:barChart>
      <c:catAx>
        <c:axId val="76944512"/>
        <c:scaling>
          <c:orientation val="maxMin"/>
        </c:scaling>
        <c:delete val="0"/>
        <c:axPos val="l"/>
        <c:majorTickMark val="none"/>
        <c:minorTickMark val="none"/>
        <c:tickLblPos val="nextTo"/>
        <c:txPr>
          <a:bodyPr/>
          <a:lstStyle/>
          <a:p>
            <a:pPr>
              <a:defRPr b="1"/>
            </a:pPr>
            <a:endParaRPr lang="en-US"/>
          </a:p>
        </c:txPr>
        <c:crossAx val="76946048"/>
        <c:crosses val="autoZero"/>
        <c:auto val="1"/>
        <c:lblAlgn val="ctr"/>
        <c:lblOffset val="100"/>
        <c:noMultiLvlLbl val="0"/>
      </c:catAx>
      <c:valAx>
        <c:axId val="76946048"/>
        <c:scaling>
          <c:orientation val="minMax"/>
        </c:scaling>
        <c:delete val="0"/>
        <c:axPos val="t"/>
        <c:majorGridlines/>
        <c:numFmt formatCode="0%" sourceLinked="1"/>
        <c:majorTickMark val="none"/>
        <c:minorTickMark val="none"/>
        <c:tickLblPos val="nextTo"/>
        <c:txPr>
          <a:bodyPr/>
          <a:lstStyle/>
          <a:p>
            <a:pPr>
              <a:defRPr b="1"/>
            </a:pPr>
            <a:endParaRPr lang="en-US"/>
          </a:p>
        </c:txPr>
        <c:crossAx val="76944512"/>
        <c:crosses val="autoZero"/>
        <c:crossBetween val="between"/>
      </c:valAx>
    </c:plotArea>
    <c:legend>
      <c:legendPos val="r"/>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u="sng"/>
              <a:t>Graph</a:t>
            </a:r>
            <a:r>
              <a:rPr lang="en-GB" sz="1600" u="sng" baseline="0"/>
              <a:t> to show RAG of Key Enablers</a:t>
            </a:r>
            <a:endParaRPr lang="en-GB" sz="1600" u="sng"/>
          </a:p>
        </c:rich>
      </c:tx>
      <c:overlay val="0"/>
    </c:title>
    <c:autoTitleDeleted val="0"/>
    <c:plotArea>
      <c:layout/>
      <c:barChart>
        <c:barDir val="bar"/>
        <c:grouping val="percentStacked"/>
        <c:varyColors val="0"/>
        <c:ser>
          <c:idx val="0"/>
          <c:order val="0"/>
          <c:tx>
            <c:strRef>
              <c:f>Table!$M$13</c:f>
              <c:strCache>
                <c:ptCount val="1"/>
                <c:pt idx="0">
                  <c:v>Red</c:v>
                </c:pt>
              </c:strCache>
            </c:strRef>
          </c:tx>
          <c:spPr>
            <a:solidFill>
              <a:srgbClr val="FF0000"/>
            </a:solidFill>
          </c:spPr>
          <c:invertIfNegative val="0"/>
          <c:cat>
            <c:strRef>
              <c:f>Table!$L$14:$L$17</c:f>
              <c:strCache>
                <c:ptCount val="4"/>
                <c:pt idx="0">
                  <c:v>Partnerships</c:v>
                </c:pt>
                <c:pt idx="1">
                  <c:v>Workforce</c:v>
                </c:pt>
                <c:pt idx="2">
                  <c:v>Performance Management</c:v>
                </c:pt>
                <c:pt idx="3">
                  <c:v>Resources</c:v>
                </c:pt>
              </c:strCache>
            </c:strRef>
          </c:cat>
          <c:val>
            <c:numRef>
              <c:f>Table!$M$14:$M$17</c:f>
              <c:numCache>
                <c:formatCode>General</c:formatCode>
                <c:ptCount val="4"/>
                <c:pt idx="0">
                  <c:v>0</c:v>
                </c:pt>
                <c:pt idx="1">
                  <c:v>0</c:v>
                </c:pt>
                <c:pt idx="2">
                  <c:v>0</c:v>
                </c:pt>
                <c:pt idx="3">
                  <c:v>100</c:v>
                </c:pt>
              </c:numCache>
            </c:numRef>
          </c:val>
        </c:ser>
        <c:ser>
          <c:idx val="1"/>
          <c:order val="1"/>
          <c:tx>
            <c:strRef>
              <c:f>Table!$N$13</c:f>
              <c:strCache>
                <c:ptCount val="1"/>
                <c:pt idx="0">
                  <c:v>Amber</c:v>
                </c:pt>
              </c:strCache>
            </c:strRef>
          </c:tx>
          <c:spPr>
            <a:solidFill>
              <a:srgbClr val="FFC000"/>
            </a:solidFill>
          </c:spPr>
          <c:invertIfNegative val="0"/>
          <c:cat>
            <c:strRef>
              <c:f>Table!$L$14:$L$17</c:f>
              <c:strCache>
                <c:ptCount val="4"/>
                <c:pt idx="0">
                  <c:v>Partnerships</c:v>
                </c:pt>
                <c:pt idx="1">
                  <c:v>Workforce</c:v>
                </c:pt>
                <c:pt idx="2">
                  <c:v>Performance Management</c:v>
                </c:pt>
                <c:pt idx="3">
                  <c:v>Resources</c:v>
                </c:pt>
              </c:strCache>
            </c:strRef>
          </c:cat>
          <c:val>
            <c:numRef>
              <c:f>Table!$N$14:$N$17</c:f>
              <c:numCache>
                <c:formatCode>General</c:formatCode>
                <c:ptCount val="4"/>
                <c:pt idx="0">
                  <c:v>100</c:v>
                </c:pt>
                <c:pt idx="1">
                  <c:v>0</c:v>
                </c:pt>
                <c:pt idx="2">
                  <c:v>100</c:v>
                </c:pt>
                <c:pt idx="3">
                  <c:v>0</c:v>
                </c:pt>
              </c:numCache>
            </c:numRef>
          </c:val>
        </c:ser>
        <c:ser>
          <c:idx val="2"/>
          <c:order val="2"/>
          <c:tx>
            <c:strRef>
              <c:f>Table!$O$13</c:f>
              <c:strCache>
                <c:ptCount val="1"/>
                <c:pt idx="0">
                  <c:v>Green</c:v>
                </c:pt>
              </c:strCache>
            </c:strRef>
          </c:tx>
          <c:spPr>
            <a:solidFill>
              <a:srgbClr val="00B050"/>
            </a:solidFill>
          </c:spPr>
          <c:invertIfNegative val="0"/>
          <c:cat>
            <c:strRef>
              <c:f>Table!$L$14:$L$17</c:f>
              <c:strCache>
                <c:ptCount val="4"/>
                <c:pt idx="0">
                  <c:v>Partnerships</c:v>
                </c:pt>
                <c:pt idx="1">
                  <c:v>Workforce</c:v>
                </c:pt>
                <c:pt idx="2">
                  <c:v>Performance Management</c:v>
                </c:pt>
                <c:pt idx="3">
                  <c:v>Resources</c:v>
                </c:pt>
              </c:strCache>
            </c:strRef>
          </c:cat>
          <c:val>
            <c:numRef>
              <c:f>Table!$O$14:$O$17</c:f>
              <c:numCache>
                <c:formatCode>General</c:formatCode>
                <c:ptCount val="4"/>
                <c:pt idx="0">
                  <c:v>0</c:v>
                </c:pt>
                <c:pt idx="1">
                  <c:v>100</c:v>
                </c:pt>
                <c:pt idx="2">
                  <c:v>0</c:v>
                </c:pt>
                <c:pt idx="3">
                  <c:v>0</c:v>
                </c:pt>
              </c:numCache>
            </c:numRef>
          </c:val>
        </c:ser>
        <c:dLbls>
          <c:showLegendKey val="0"/>
          <c:showVal val="0"/>
          <c:showCatName val="0"/>
          <c:showSerName val="0"/>
          <c:showPercent val="0"/>
          <c:showBubbleSize val="0"/>
        </c:dLbls>
        <c:gapWidth val="55"/>
        <c:overlap val="100"/>
        <c:axId val="76996992"/>
        <c:axId val="76998528"/>
      </c:barChart>
      <c:catAx>
        <c:axId val="76996992"/>
        <c:scaling>
          <c:orientation val="maxMin"/>
        </c:scaling>
        <c:delete val="0"/>
        <c:axPos val="l"/>
        <c:majorTickMark val="none"/>
        <c:minorTickMark val="none"/>
        <c:tickLblPos val="nextTo"/>
        <c:txPr>
          <a:bodyPr/>
          <a:lstStyle/>
          <a:p>
            <a:pPr>
              <a:defRPr b="1"/>
            </a:pPr>
            <a:endParaRPr lang="en-US"/>
          </a:p>
        </c:txPr>
        <c:crossAx val="76998528"/>
        <c:crosses val="autoZero"/>
        <c:auto val="1"/>
        <c:lblAlgn val="ctr"/>
        <c:lblOffset val="100"/>
        <c:noMultiLvlLbl val="0"/>
      </c:catAx>
      <c:valAx>
        <c:axId val="76998528"/>
        <c:scaling>
          <c:orientation val="minMax"/>
        </c:scaling>
        <c:delete val="0"/>
        <c:axPos val="t"/>
        <c:majorGridlines/>
        <c:numFmt formatCode="0%" sourceLinked="1"/>
        <c:majorTickMark val="none"/>
        <c:minorTickMark val="none"/>
        <c:tickLblPos val="nextTo"/>
        <c:txPr>
          <a:bodyPr/>
          <a:lstStyle/>
          <a:p>
            <a:pPr>
              <a:defRPr b="1"/>
            </a:pPr>
            <a:endParaRPr lang="en-US"/>
          </a:p>
        </c:txPr>
        <c:crossAx val="76996992"/>
        <c:crosses val="autoZero"/>
        <c:crossBetween val="between"/>
        <c:majorUnit val="0.2"/>
      </c:valAx>
    </c:plotArea>
    <c:legend>
      <c:legendPos val="r"/>
      <c:overlay val="0"/>
      <c:spPr>
        <a:solidFill>
          <a:schemeClr val="bg1"/>
        </a:solidFill>
      </c:spPr>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31297</xdr:colOff>
      <xdr:row>0</xdr:row>
      <xdr:rowOff>125187</xdr:rowOff>
    </xdr:from>
    <xdr:to>
      <xdr:col>2</xdr:col>
      <xdr:colOff>564698</xdr:colOff>
      <xdr:row>3</xdr:row>
      <xdr:rowOff>127987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497" y="125187"/>
          <a:ext cx="1371601" cy="809624"/>
        </a:xfrm>
        <a:prstGeom prst="rect">
          <a:avLst/>
        </a:prstGeom>
      </xdr:spPr>
    </xdr:pic>
    <xdr:clientData/>
  </xdr:twoCellAnchor>
  <xdr:twoCellAnchor editAs="oneCell">
    <xdr:from>
      <xdr:col>3</xdr:col>
      <xdr:colOff>723900</xdr:colOff>
      <xdr:row>2</xdr:row>
      <xdr:rowOff>19052</xdr:rowOff>
    </xdr:from>
    <xdr:to>
      <xdr:col>3</xdr:col>
      <xdr:colOff>1773867</xdr:colOff>
      <xdr:row>4</xdr:row>
      <xdr:rowOff>76199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2100" y="676277"/>
          <a:ext cx="1049967" cy="419098"/>
        </a:xfrm>
        <a:prstGeom prst="rect">
          <a:avLst/>
        </a:prstGeom>
      </xdr:spPr>
    </xdr:pic>
    <xdr:clientData/>
  </xdr:twoCellAnchor>
  <xdr:twoCellAnchor editAs="oneCell">
    <xdr:from>
      <xdr:col>3</xdr:col>
      <xdr:colOff>1962150</xdr:colOff>
      <xdr:row>2</xdr:row>
      <xdr:rowOff>104775</xdr:rowOff>
    </xdr:from>
    <xdr:to>
      <xdr:col>3</xdr:col>
      <xdr:colOff>2582929</xdr:colOff>
      <xdr:row>4</xdr:row>
      <xdr:rowOff>2129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762000"/>
          <a:ext cx="620779" cy="255223"/>
        </a:xfrm>
        <a:prstGeom prst="rect">
          <a:avLst/>
        </a:prstGeom>
      </xdr:spPr>
    </xdr:pic>
    <xdr:clientData/>
  </xdr:twoCellAnchor>
  <xdr:twoCellAnchor editAs="oneCell">
    <xdr:from>
      <xdr:col>3</xdr:col>
      <xdr:colOff>2750326</xdr:colOff>
      <xdr:row>2</xdr:row>
      <xdr:rowOff>92850</xdr:rowOff>
    </xdr:from>
    <xdr:to>
      <xdr:col>3</xdr:col>
      <xdr:colOff>3377690</xdr:colOff>
      <xdr:row>4</xdr:row>
      <xdr:rowOff>19049</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8526" y="750075"/>
          <a:ext cx="627364" cy="288150"/>
        </a:xfrm>
        <a:prstGeom prst="rect">
          <a:avLst/>
        </a:prstGeom>
      </xdr:spPr>
    </xdr:pic>
    <xdr:clientData/>
  </xdr:twoCellAnchor>
  <xdr:twoCellAnchor editAs="oneCell">
    <xdr:from>
      <xdr:col>3</xdr:col>
      <xdr:colOff>3767101</xdr:colOff>
      <xdr:row>2</xdr:row>
      <xdr:rowOff>80926</xdr:rowOff>
    </xdr:from>
    <xdr:to>
      <xdr:col>3</xdr:col>
      <xdr:colOff>4271999</xdr:colOff>
      <xdr:row>3</xdr:row>
      <xdr:rowOff>152399</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05301" y="738151"/>
          <a:ext cx="504898" cy="252449"/>
        </a:xfrm>
        <a:prstGeom prst="rect">
          <a:avLst/>
        </a:prstGeom>
      </xdr:spPr>
    </xdr:pic>
    <xdr:clientData/>
  </xdr:twoCellAnchor>
  <xdr:twoCellAnchor editAs="oneCell">
    <xdr:from>
      <xdr:col>3</xdr:col>
      <xdr:colOff>4726726</xdr:colOff>
      <xdr:row>1</xdr:row>
      <xdr:rowOff>164250</xdr:rowOff>
    </xdr:from>
    <xdr:to>
      <xdr:col>3</xdr:col>
      <xdr:colOff>5286375</xdr:colOff>
      <xdr:row>4</xdr:row>
      <xdr:rowOff>116069</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64926" y="640500"/>
          <a:ext cx="559649" cy="494745"/>
        </a:xfrm>
        <a:prstGeom prst="rect">
          <a:avLst/>
        </a:prstGeom>
      </xdr:spPr>
    </xdr:pic>
    <xdr:clientData/>
  </xdr:twoCellAnchor>
  <xdr:twoCellAnchor editAs="oneCell">
    <xdr:from>
      <xdr:col>4</xdr:col>
      <xdr:colOff>318406</xdr:colOff>
      <xdr:row>0</xdr:row>
      <xdr:rowOff>138792</xdr:rowOff>
    </xdr:from>
    <xdr:to>
      <xdr:col>5</xdr:col>
      <xdr:colOff>714373</xdr:colOff>
      <xdr:row>3</xdr:row>
      <xdr:rowOff>141592</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4231" y="138792"/>
          <a:ext cx="1367517" cy="809624"/>
        </a:xfrm>
        <a:prstGeom prst="rect">
          <a:avLst/>
        </a:prstGeom>
      </xdr:spPr>
    </xdr:pic>
    <xdr:clientData/>
  </xdr:twoCellAnchor>
  <xdr:twoCellAnchor editAs="oneCell">
    <xdr:from>
      <xdr:col>1</xdr:col>
      <xdr:colOff>40822</xdr:colOff>
      <xdr:row>11</xdr:row>
      <xdr:rowOff>0</xdr:rowOff>
    </xdr:from>
    <xdr:to>
      <xdr:col>1</xdr:col>
      <xdr:colOff>822188</xdr:colOff>
      <xdr:row>17</xdr:row>
      <xdr:rowOff>215138</xdr:rowOff>
    </xdr:to>
    <xdr:pic>
      <xdr:nvPicPr>
        <xdr:cNvPr id="3" name="Picture 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822" y="3116043"/>
          <a:ext cx="781366" cy="3725781"/>
        </a:xfrm>
        <a:prstGeom prst="rect">
          <a:avLst/>
        </a:prstGeom>
      </xdr:spPr>
    </xdr:pic>
    <xdr:clientData/>
  </xdr:twoCellAnchor>
  <xdr:twoCellAnchor editAs="oneCell">
    <xdr:from>
      <xdr:col>5</xdr:col>
      <xdr:colOff>68035</xdr:colOff>
      <xdr:row>11</xdr:row>
      <xdr:rowOff>0</xdr:rowOff>
    </xdr:from>
    <xdr:to>
      <xdr:col>6</xdr:col>
      <xdr:colOff>5759</xdr:colOff>
      <xdr:row>17</xdr:row>
      <xdr:rowOff>215138</xdr:rowOff>
    </xdr:to>
    <xdr:pic>
      <xdr:nvPicPr>
        <xdr:cNvPr id="66" name="Picture 6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86106" y="3102435"/>
          <a:ext cx="781366" cy="3725781"/>
        </a:xfrm>
        <a:prstGeom prst="rect">
          <a:avLst/>
        </a:prstGeom>
      </xdr:spPr>
    </xdr:pic>
    <xdr:clientData/>
  </xdr:twoCellAnchor>
  <xdr:twoCellAnchor editAs="oneCell">
    <xdr:from>
      <xdr:col>1</xdr:col>
      <xdr:colOff>95250</xdr:colOff>
      <xdr:row>22</xdr:row>
      <xdr:rowOff>27216</xdr:rowOff>
    </xdr:from>
    <xdr:to>
      <xdr:col>1</xdr:col>
      <xdr:colOff>705096</xdr:colOff>
      <xdr:row>37</xdr:row>
      <xdr:rowOff>4703</xdr:rowOff>
    </xdr:to>
    <xdr:pic>
      <xdr:nvPicPr>
        <xdr:cNvPr id="10" name="Picture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250" y="7919359"/>
          <a:ext cx="609846" cy="3906829"/>
        </a:xfrm>
        <a:prstGeom prst="rect">
          <a:avLst/>
        </a:prstGeom>
      </xdr:spPr>
    </xdr:pic>
    <xdr:clientData/>
  </xdr:twoCellAnchor>
  <xdr:twoCellAnchor editAs="oneCell">
    <xdr:from>
      <xdr:col>5</xdr:col>
      <xdr:colOff>136071</xdr:colOff>
      <xdr:row>22</xdr:row>
      <xdr:rowOff>27215</xdr:rowOff>
    </xdr:from>
    <xdr:to>
      <xdr:col>5</xdr:col>
      <xdr:colOff>745917</xdr:colOff>
      <xdr:row>37</xdr:row>
      <xdr:rowOff>4702</xdr:rowOff>
    </xdr:to>
    <xdr:pic>
      <xdr:nvPicPr>
        <xdr:cNvPr id="68" name="Picture 6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654142" y="7919358"/>
          <a:ext cx="609846" cy="3906829"/>
        </a:xfrm>
        <a:prstGeom prst="rect">
          <a:avLst/>
        </a:prstGeom>
      </xdr:spPr>
    </xdr:pic>
    <xdr:clientData/>
  </xdr:twoCellAnchor>
  <xdr:twoCellAnchor editAs="oneCell">
    <xdr:from>
      <xdr:col>5</xdr:col>
      <xdr:colOff>149680</xdr:colOff>
      <xdr:row>46</xdr:row>
      <xdr:rowOff>27220</xdr:rowOff>
    </xdr:from>
    <xdr:to>
      <xdr:col>6</xdr:col>
      <xdr:colOff>106546</xdr:colOff>
      <xdr:row>67</xdr:row>
      <xdr:rowOff>163292</xdr:rowOff>
    </xdr:to>
    <xdr:pic>
      <xdr:nvPicPr>
        <xdr:cNvPr id="21" name="Picture 20"/>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8667751" y="12954006"/>
          <a:ext cx="800508" cy="4354285"/>
        </a:xfrm>
        <a:prstGeom prst="rect">
          <a:avLst/>
        </a:prstGeom>
      </xdr:spPr>
    </xdr:pic>
    <xdr:clientData/>
  </xdr:twoCellAnchor>
  <xdr:twoCellAnchor editAs="oneCell">
    <xdr:from>
      <xdr:col>1</xdr:col>
      <xdr:colOff>27214</xdr:colOff>
      <xdr:row>46</xdr:row>
      <xdr:rowOff>13607</xdr:rowOff>
    </xdr:from>
    <xdr:to>
      <xdr:col>1</xdr:col>
      <xdr:colOff>827722</xdr:colOff>
      <xdr:row>67</xdr:row>
      <xdr:rowOff>149679</xdr:rowOff>
    </xdr:to>
    <xdr:pic>
      <xdr:nvPicPr>
        <xdr:cNvPr id="81" name="Picture 80"/>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27214" y="12940393"/>
          <a:ext cx="800508" cy="4354285"/>
        </a:xfrm>
        <a:prstGeom prst="rect">
          <a:avLst/>
        </a:prstGeom>
      </xdr:spPr>
    </xdr:pic>
    <xdr:clientData/>
  </xdr:twoCellAnchor>
  <xdr:twoCellAnchor editAs="oneCell">
    <xdr:from>
      <xdr:col>1</xdr:col>
      <xdr:colOff>81643</xdr:colOff>
      <xdr:row>72</xdr:row>
      <xdr:rowOff>27215</xdr:rowOff>
    </xdr:from>
    <xdr:to>
      <xdr:col>1</xdr:col>
      <xdr:colOff>672432</xdr:colOff>
      <xdr:row>73</xdr:row>
      <xdr:rowOff>164968</xdr:rowOff>
    </xdr:to>
    <xdr:pic>
      <xdr:nvPicPr>
        <xdr:cNvPr id="23" name="Picture 2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1643" y="18464894"/>
          <a:ext cx="590789" cy="790895"/>
        </a:xfrm>
        <a:prstGeom prst="rect">
          <a:avLst/>
        </a:prstGeom>
      </xdr:spPr>
    </xdr:pic>
    <xdr:clientData/>
  </xdr:twoCellAnchor>
  <xdr:twoCellAnchor editAs="oneCell">
    <xdr:from>
      <xdr:col>1</xdr:col>
      <xdr:colOff>0</xdr:colOff>
      <xdr:row>78</xdr:row>
      <xdr:rowOff>149679</xdr:rowOff>
    </xdr:from>
    <xdr:to>
      <xdr:col>1</xdr:col>
      <xdr:colOff>781366</xdr:colOff>
      <xdr:row>92</xdr:row>
      <xdr:rowOff>65461</xdr:rowOff>
    </xdr:to>
    <xdr:pic>
      <xdr:nvPicPr>
        <xdr:cNvPr id="83" name="Picture 8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0533179"/>
          <a:ext cx="781366" cy="3725781"/>
        </a:xfrm>
        <a:prstGeom prst="rect">
          <a:avLst/>
        </a:prstGeom>
      </xdr:spPr>
    </xdr:pic>
    <xdr:clientData/>
  </xdr:twoCellAnchor>
  <xdr:twoCellAnchor editAs="oneCell">
    <xdr:from>
      <xdr:col>5</xdr:col>
      <xdr:colOff>122463</xdr:colOff>
      <xdr:row>78</xdr:row>
      <xdr:rowOff>176894</xdr:rowOff>
    </xdr:from>
    <xdr:to>
      <xdr:col>6</xdr:col>
      <xdr:colOff>60187</xdr:colOff>
      <xdr:row>92</xdr:row>
      <xdr:rowOff>92676</xdr:rowOff>
    </xdr:to>
    <xdr:pic>
      <xdr:nvPicPr>
        <xdr:cNvPr id="84" name="Picture 8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640534" y="20560394"/>
          <a:ext cx="781366" cy="3725781"/>
        </a:xfrm>
        <a:prstGeom prst="rect">
          <a:avLst/>
        </a:prstGeom>
      </xdr:spPr>
    </xdr:pic>
    <xdr:clientData/>
  </xdr:twoCellAnchor>
  <xdr:twoCellAnchor editAs="oneCell">
    <xdr:from>
      <xdr:col>1</xdr:col>
      <xdr:colOff>54429</xdr:colOff>
      <xdr:row>103</xdr:row>
      <xdr:rowOff>40821</xdr:rowOff>
    </xdr:from>
    <xdr:to>
      <xdr:col>1</xdr:col>
      <xdr:colOff>664275</xdr:colOff>
      <xdr:row>114</xdr:row>
      <xdr:rowOff>1580</xdr:rowOff>
    </xdr:to>
    <xdr:pic>
      <xdr:nvPicPr>
        <xdr:cNvPr id="85" name="Picture 8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4429" y="25649464"/>
          <a:ext cx="609846" cy="3906829"/>
        </a:xfrm>
        <a:prstGeom prst="rect">
          <a:avLst/>
        </a:prstGeom>
      </xdr:spPr>
    </xdr:pic>
    <xdr:clientData/>
  </xdr:twoCellAnchor>
  <xdr:twoCellAnchor editAs="oneCell">
    <xdr:from>
      <xdr:col>5</xdr:col>
      <xdr:colOff>81642</xdr:colOff>
      <xdr:row>103</xdr:row>
      <xdr:rowOff>13606</xdr:rowOff>
    </xdr:from>
    <xdr:to>
      <xdr:col>5</xdr:col>
      <xdr:colOff>691488</xdr:colOff>
      <xdr:row>113</xdr:row>
      <xdr:rowOff>559472</xdr:rowOff>
    </xdr:to>
    <xdr:pic>
      <xdr:nvPicPr>
        <xdr:cNvPr id="86" name="Picture 8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99713" y="25622249"/>
          <a:ext cx="609846" cy="3906829"/>
        </a:xfrm>
        <a:prstGeom prst="rect">
          <a:avLst/>
        </a:prstGeom>
      </xdr:spPr>
    </xdr:pic>
    <xdr:clientData/>
  </xdr:twoCellAnchor>
  <xdr:twoCellAnchor editAs="oneCell">
    <xdr:from>
      <xdr:col>5</xdr:col>
      <xdr:colOff>163284</xdr:colOff>
      <xdr:row>72</xdr:row>
      <xdr:rowOff>0</xdr:rowOff>
    </xdr:from>
    <xdr:to>
      <xdr:col>5</xdr:col>
      <xdr:colOff>754073</xdr:colOff>
      <xdr:row>73</xdr:row>
      <xdr:rowOff>137753</xdr:rowOff>
    </xdr:to>
    <xdr:pic>
      <xdr:nvPicPr>
        <xdr:cNvPr id="88" name="Picture 8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681355" y="18437679"/>
          <a:ext cx="590789" cy="790895"/>
        </a:xfrm>
        <a:prstGeom prst="rect">
          <a:avLst/>
        </a:prstGeom>
      </xdr:spPr>
    </xdr:pic>
    <xdr:clientData/>
  </xdr:twoCellAnchor>
  <xdr:twoCellAnchor editAs="oneCell">
    <xdr:from>
      <xdr:col>5</xdr:col>
      <xdr:colOff>122463</xdr:colOff>
      <xdr:row>117</xdr:row>
      <xdr:rowOff>0</xdr:rowOff>
    </xdr:from>
    <xdr:to>
      <xdr:col>6</xdr:col>
      <xdr:colOff>79329</xdr:colOff>
      <xdr:row>124</xdr:row>
      <xdr:rowOff>258535</xdr:rowOff>
    </xdr:to>
    <xdr:pic>
      <xdr:nvPicPr>
        <xdr:cNvPr id="97" name="Picture 9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8640534" y="30901821"/>
          <a:ext cx="800508" cy="4354285"/>
        </a:xfrm>
        <a:prstGeom prst="rect">
          <a:avLst/>
        </a:prstGeom>
      </xdr:spPr>
    </xdr:pic>
    <xdr:clientData/>
  </xdr:twoCellAnchor>
  <xdr:twoCellAnchor editAs="oneCell">
    <xdr:from>
      <xdr:col>5</xdr:col>
      <xdr:colOff>136067</xdr:colOff>
      <xdr:row>127</xdr:row>
      <xdr:rowOff>13607</xdr:rowOff>
    </xdr:from>
    <xdr:to>
      <xdr:col>5</xdr:col>
      <xdr:colOff>726856</xdr:colOff>
      <xdr:row>128</xdr:row>
      <xdr:rowOff>178569</xdr:rowOff>
    </xdr:to>
    <xdr:pic>
      <xdr:nvPicPr>
        <xdr:cNvPr id="99" name="Picture 98"/>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t="48174"/>
        <a:stretch/>
      </xdr:blipFill>
      <xdr:spPr>
        <a:xfrm>
          <a:off x="8654138" y="36766500"/>
          <a:ext cx="590789" cy="409889"/>
        </a:xfrm>
        <a:prstGeom prst="rect">
          <a:avLst/>
        </a:prstGeom>
      </xdr:spPr>
    </xdr:pic>
    <xdr:clientData/>
  </xdr:twoCellAnchor>
  <xdr:twoCellAnchor editAs="oneCell">
    <xdr:from>
      <xdr:col>1</xdr:col>
      <xdr:colOff>27214</xdr:colOff>
      <xdr:row>117</xdr:row>
      <xdr:rowOff>0</xdr:rowOff>
    </xdr:from>
    <xdr:to>
      <xdr:col>1</xdr:col>
      <xdr:colOff>827722</xdr:colOff>
      <xdr:row>124</xdr:row>
      <xdr:rowOff>258535</xdr:rowOff>
    </xdr:to>
    <xdr:pic>
      <xdr:nvPicPr>
        <xdr:cNvPr id="100" name="Picture 99"/>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27214" y="30901821"/>
          <a:ext cx="800508" cy="4354285"/>
        </a:xfrm>
        <a:prstGeom prst="rect">
          <a:avLst/>
        </a:prstGeom>
      </xdr:spPr>
    </xdr:pic>
    <xdr:clientData/>
  </xdr:twoCellAnchor>
  <xdr:twoCellAnchor editAs="oneCell">
    <xdr:from>
      <xdr:col>1</xdr:col>
      <xdr:colOff>40818</xdr:colOff>
      <xdr:row>126</xdr:row>
      <xdr:rowOff>217708</xdr:rowOff>
    </xdr:from>
    <xdr:to>
      <xdr:col>1</xdr:col>
      <xdr:colOff>631607</xdr:colOff>
      <xdr:row>128</xdr:row>
      <xdr:rowOff>178569</xdr:rowOff>
    </xdr:to>
    <xdr:pic>
      <xdr:nvPicPr>
        <xdr:cNvPr id="101" name="Picture 10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818" y="36385494"/>
          <a:ext cx="590789" cy="790895"/>
        </a:xfrm>
        <a:prstGeom prst="rect">
          <a:avLst/>
        </a:prstGeom>
      </xdr:spPr>
    </xdr:pic>
    <xdr:clientData/>
  </xdr:twoCellAnchor>
  <xdr:twoCellAnchor editAs="oneCell">
    <xdr:from>
      <xdr:col>5</xdr:col>
      <xdr:colOff>40821</xdr:colOff>
      <xdr:row>130</xdr:row>
      <xdr:rowOff>299354</xdr:rowOff>
    </xdr:from>
    <xdr:to>
      <xdr:col>5</xdr:col>
      <xdr:colOff>822187</xdr:colOff>
      <xdr:row>136</xdr:row>
      <xdr:rowOff>79065</xdr:rowOff>
    </xdr:to>
    <xdr:pic>
      <xdr:nvPicPr>
        <xdr:cNvPr id="102" name="Picture 10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58892" y="38576247"/>
          <a:ext cx="781366" cy="3725781"/>
        </a:xfrm>
        <a:prstGeom prst="rect">
          <a:avLst/>
        </a:prstGeom>
      </xdr:spPr>
    </xdr:pic>
    <xdr:clientData/>
  </xdr:twoCellAnchor>
  <xdr:twoCellAnchor editAs="oneCell">
    <xdr:from>
      <xdr:col>5</xdr:col>
      <xdr:colOff>54428</xdr:colOff>
      <xdr:row>139</xdr:row>
      <xdr:rowOff>122459</xdr:rowOff>
    </xdr:from>
    <xdr:to>
      <xdr:col>5</xdr:col>
      <xdr:colOff>664274</xdr:colOff>
      <xdr:row>152</xdr:row>
      <xdr:rowOff>96822</xdr:rowOff>
    </xdr:to>
    <xdr:pic>
      <xdr:nvPicPr>
        <xdr:cNvPr id="103" name="Picture 10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72499" y="43692530"/>
          <a:ext cx="609846" cy="3906829"/>
        </a:xfrm>
        <a:prstGeom prst="rect">
          <a:avLst/>
        </a:prstGeom>
      </xdr:spPr>
    </xdr:pic>
    <xdr:clientData/>
  </xdr:twoCellAnchor>
  <xdr:twoCellAnchor editAs="oneCell">
    <xdr:from>
      <xdr:col>5</xdr:col>
      <xdr:colOff>40821</xdr:colOff>
      <xdr:row>158</xdr:row>
      <xdr:rowOff>44902</xdr:rowOff>
    </xdr:from>
    <xdr:to>
      <xdr:col>6</xdr:col>
      <xdr:colOff>7892</xdr:colOff>
      <xdr:row>175</xdr:row>
      <xdr:rowOff>571500</xdr:rowOff>
    </xdr:to>
    <xdr:pic>
      <xdr:nvPicPr>
        <xdr:cNvPr id="104" name="Picture 103"/>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9922"/>
        <a:stretch/>
      </xdr:blipFill>
      <xdr:spPr>
        <a:xfrm>
          <a:off x="8558892" y="48608795"/>
          <a:ext cx="800508" cy="3941991"/>
        </a:xfrm>
        <a:prstGeom prst="rect">
          <a:avLst/>
        </a:prstGeom>
      </xdr:spPr>
    </xdr:pic>
    <xdr:clientData/>
  </xdr:twoCellAnchor>
  <xdr:twoCellAnchor editAs="oneCell">
    <xdr:from>
      <xdr:col>1</xdr:col>
      <xdr:colOff>0</xdr:colOff>
      <xdr:row>130</xdr:row>
      <xdr:rowOff>285754</xdr:rowOff>
    </xdr:from>
    <xdr:to>
      <xdr:col>1</xdr:col>
      <xdr:colOff>781366</xdr:colOff>
      <xdr:row>136</xdr:row>
      <xdr:rowOff>65465</xdr:rowOff>
    </xdr:to>
    <xdr:pic>
      <xdr:nvPicPr>
        <xdr:cNvPr id="105" name="Picture 10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38562647"/>
          <a:ext cx="781366" cy="3725781"/>
        </a:xfrm>
        <a:prstGeom prst="rect">
          <a:avLst/>
        </a:prstGeom>
      </xdr:spPr>
    </xdr:pic>
    <xdr:clientData/>
  </xdr:twoCellAnchor>
  <xdr:twoCellAnchor editAs="oneCell">
    <xdr:from>
      <xdr:col>1</xdr:col>
      <xdr:colOff>13607</xdr:colOff>
      <xdr:row>139</xdr:row>
      <xdr:rowOff>81645</xdr:rowOff>
    </xdr:from>
    <xdr:to>
      <xdr:col>1</xdr:col>
      <xdr:colOff>623453</xdr:colOff>
      <xdr:row>152</xdr:row>
      <xdr:rowOff>56008</xdr:rowOff>
    </xdr:to>
    <xdr:pic>
      <xdr:nvPicPr>
        <xdr:cNvPr id="106" name="Picture 10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607" y="43651716"/>
          <a:ext cx="609846" cy="3906829"/>
        </a:xfrm>
        <a:prstGeom prst="rect">
          <a:avLst/>
        </a:prstGeom>
      </xdr:spPr>
    </xdr:pic>
    <xdr:clientData/>
  </xdr:twoCellAnchor>
  <xdr:twoCellAnchor editAs="oneCell">
    <xdr:from>
      <xdr:col>1</xdr:col>
      <xdr:colOff>0</xdr:colOff>
      <xdr:row>158</xdr:row>
      <xdr:rowOff>58516</xdr:rowOff>
    </xdr:from>
    <xdr:to>
      <xdr:col>1</xdr:col>
      <xdr:colOff>800508</xdr:colOff>
      <xdr:row>176</xdr:row>
      <xdr:rowOff>421826</xdr:rowOff>
    </xdr:to>
    <xdr:pic>
      <xdr:nvPicPr>
        <xdr:cNvPr id="107" name="Picture 10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0" y="48622409"/>
          <a:ext cx="800508" cy="4363810"/>
        </a:xfrm>
        <a:prstGeom prst="rect">
          <a:avLst/>
        </a:prstGeom>
      </xdr:spPr>
    </xdr:pic>
    <xdr:clientData/>
  </xdr:twoCellAnchor>
  <xdr:twoCellAnchor editAs="oneCell">
    <xdr:from>
      <xdr:col>1</xdr:col>
      <xdr:colOff>40818</xdr:colOff>
      <xdr:row>183</xdr:row>
      <xdr:rowOff>27220</xdr:rowOff>
    </xdr:from>
    <xdr:to>
      <xdr:col>1</xdr:col>
      <xdr:colOff>631607</xdr:colOff>
      <xdr:row>187</xdr:row>
      <xdr:rowOff>110542</xdr:rowOff>
    </xdr:to>
    <xdr:pic>
      <xdr:nvPicPr>
        <xdr:cNvPr id="108" name="Picture 10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818" y="54238077"/>
          <a:ext cx="590789" cy="790895"/>
        </a:xfrm>
        <a:prstGeom prst="rect">
          <a:avLst/>
        </a:prstGeom>
      </xdr:spPr>
    </xdr:pic>
    <xdr:clientData/>
  </xdr:twoCellAnchor>
  <xdr:twoCellAnchor editAs="oneCell">
    <xdr:from>
      <xdr:col>1</xdr:col>
      <xdr:colOff>0</xdr:colOff>
      <xdr:row>195</xdr:row>
      <xdr:rowOff>81659</xdr:rowOff>
    </xdr:from>
    <xdr:to>
      <xdr:col>1</xdr:col>
      <xdr:colOff>781366</xdr:colOff>
      <xdr:row>207</xdr:row>
      <xdr:rowOff>296797</xdr:rowOff>
    </xdr:to>
    <xdr:pic>
      <xdr:nvPicPr>
        <xdr:cNvPr id="109" name="Picture 10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56415230"/>
          <a:ext cx="781366" cy="3725781"/>
        </a:xfrm>
        <a:prstGeom prst="rect">
          <a:avLst/>
        </a:prstGeom>
      </xdr:spPr>
    </xdr:pic>
    <xdr:clientData/>
  </xdr:twoCellAnchor>
  <xdr:twoCellAnchor editAs="oneCell">
    <xdr:from>
      <xdr:col>1</xdr:col>
      <xdr:colOff>13607</xdr:colOff>
      <xdr:row>210</xdr:row>
      <xdr:rowOff>340192</xdr:rowOff>
    </xdr:from>
    <xdr:to>
      <xdr:col>1</xdr:col>
      <xdr:colOff>623453</xdr:colOff>
      <xdr:row>229</xdr:row>
      <xdr:rowOff>51409</xdr:rowOff>
    </xdr:to>
    <xdr:pic>
      <xdr:nvPicPr>
        <xdr:cNvPr id="110" name="Picture 10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607" y="61504299"/>
          <a:ext cx="609846" cy="3905241"/>
        </a:xfrm>
        <a:prstGeom prst="rect">
          <a:avLst/>
        </a:prstGeom>
      </xdr:spPr>
    </xdr:pic>
    <xdr:clientData/>
  </xdr:twoCellAnchor>
  <xdr:twoCellAnchor editAs="oneCell">
    <xdr:from>
      <xdr:col>5</xdr:col>
      <xdr:colOff>68032</xdr:colOff>
      <xdr:row>183</xdr:row>
      <xdr:rowOff>0</xdr:rowOff>
    </xdr:from>
    <xdr:to>
      <xdr:col>5</xdr:col>
      <xdr:colOff>658821</xdr:colOff>
      <xdr:row>187</xdr:row>
      <xdr:rowOff>83322</xdr:rowOff>
    </xdr:to>
    <xdr:pic>
      <xdr:nvPicPr>
        <xdr:cNvPr id="112" name="Picture 1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586103" y="54210857"/>
          <a:ext cx="590789" cy="790895"/>
        </a:xfrm>
        <a:prstGeom prst="rect">
          <a:avLst/>
        </a:prstGeom>
      </xdr:spPr>
    </xdr:pic>
    <xdr:clientData/>
  </xdr:twoCellAnchor>
  <xdr:twoCellAnchor editAs="oneCell">
    <xdr:from>
      <xdr:col>5</xdr:col>
      <xdr:colOff>27214</xdr:colOff>
      <xdr:row>195</xdr:row>
      <xdr:rowOff>54439</xdr:rowOff>
    </xdr:from>
    <xdr:to>
      <xdr:col>5</xdr:col>
      <xdr:colOff>808580</xdr:colOff>
      <xdr:row>207</xdr:row>
      <xdr:rowOff>269577</xdr:rowOff>
    </xdr:to>
    <xdr:pic>
      <xdr:nvPicPr>
        <xdr:cNvPr id="113" name="Picture 1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45285" y="56388010"/>
          <a:ext cx="781366" cy="3725781"/>
        </a:xfrm>
        <a:prstGeom prst="rect">
          <a:avLst/>
        </a:prstGeom>
      </xdr:spPr>
    </xdr:pic>
    <xdr:clientData/>
  </xdr:twoCellAnchor>
  <xdr:twoCellAnchor editAs="oneCell">
    <xdr:from>
      <xdr:col>5</xdr:col>
      <xdr:colOff>40821</xdr:colOff>
      <xdr:row>210</xdr:row>
      <xdr:rowOff>312972</xdr:rowOff>
    </xdr:from>
    <xdr:to>
      <xdr:col>5</xdr:col>
      <xdr:colOff>650667</xdr:colOff>
      <xdr:row>229</xdr:row>
      <xdr:rowOff>25777</xdr:rowOff>
    </xdr:to>
    <xdr:pic>
      <xdr:nvPicPr>
        <xdr:cNvPr id="114" name="Picture 1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58892" y="61477079"/>
          <a:ext cx="609846" cy="3906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13</xdr:col>
      <xdr:colOff>19050</xdr:colOff>
      <xdr:row>22</xdr:row>
      <xdr:rowOff>104774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22</xdr:row>
      <xdr:rowOff>133350</xdr:rowOff>
    </xdr:from>
    <xdr:to>
      <xdr:col>13</xdr:col>
      <xdr:colOff>28575</xdr:colOff>
      <xdr:row>45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53"/>
  <sheetViews>
    <sheetView tabSelected="1" topLeftCell="A254" zoomScaleNormal="100" workbookViewId="0">
      <selection activeCell="D7" sqref="D7"/>
    </sheetView>
  </sheetViews>
  <sheetFormatPr defaultRowHeight="14.25"/>
  <cols>
    <col min="1" max="1" width="8.796875" style="6"/>
    <col min="2" max="2" width="8.796875" style="10"/>
    <col min="3" max="3" width="8.796875" style="17"/>
    <col min="4" max="4" width="64.59765625" style="8" customWidth="1"/>
    <col min="5" max="5" width="10.19921875" style="17" customWidth="1"/>
    <col min="6" max="7" width="8.796875" style="6"/>
    <col min="8" max="8" width="14.69921875" style="6" customWidth="1"/>
    <col min="9" max="16384" width="8.796875" style="6"/>
  </cols>
  <sheetData>
    <row r="1" spans="1:7" ht="35.25">
      <c r="A1" s="11"/>
      <c r="B1" s="11"/>
      <c r="C1" s="16"/>
      <c r="D1" s="111" t="s">
        <v>218</v>
      </c>
      <c r="E1" s="16"/>
      <c r="F1" s="5"/>
      <c r="G1" s="5"/>
    </row>
    <row r="2" spans="1:7">
      <c r="A2" s="11"/>
      <c r="B2" s="11"/>
      <c r="C2" s="16"/>
      <c r="D2" s="7"/>
      <c r="E2" s="16"/>
      <c r="F2" s="5"/>
      <c r="G2" s="5"/>
    </row>
    <row r="3" spans="1:7">
      <c r="A3" s="11"/>
      <c r="B3" s="11"/>
      <c r="C3" s="16"/>
      <c r="D3" s="7"/>
      <c r="E3" s="16"/>
      <c r="F3" s="5"/>
      <c r="G3" s="5"/>
    </row>
    <row r="4" spans="1:7">
      <c r="A4" s="11"/>
      <c r="B4" s="11"/>
      <c r="C4" s="16"/>
      <c r="D4" s="7"/>
      <c r="E4" s="16"/>
      <c r="F4" s="5"/>
      <c r="G4" s="5"/>
    </row>
    <row r="5" spans="1:7" ht="15" thickBot="1">
      <c r="A5" s="11"/>
      <c r="B5" s="11"/>
      <c r="C5" s="16"/>
      <c r="D5" s="7"/>
      <c r="E5" s="16"/>
      <c r="F5" s="5"/>
      <c r="G5" s="5"/>
    </row>
    <row r="6" spans="1:7" ht="26.25" thickBot="1">
      <c r="A6" s="11"/>
      <c r="B6" s="11"/>
      <c r="C6" s="22" t="s">
        <v>157</v>
      </c>
      <c r="D6" s="94" t="s">
        <v>311</v>
      </c>
      <c r="E6" s="20"/>
      <c r="F6" s="5"/>
      <c r="G6" s="5"/>
    </row>
    <row r="7" spans="1:7" ht="39" thickBot="1">
      <c r="A7" s="11"/>
      <c r="B7" s="11"/>
      <c r="C7" s="22" t="s">
        <v>158</v>
      </c>
      <c r="D7" s="94" t="s">
        <v>317</v>
      </c>
      <c r="E7" s="20"/>
      <c r="F7" s="5"/>
      <c r="G7" s="5"/>
    </row>
    <row r="8" spans="1:7" ht="26.25" thickBot="1">
      <c r="A8" s="11"/>
      <c r="B8" s="11"/>
      <c r="C8" s="22" t="s">
        <v>159</v>
      </c>
      <c r="D8" s="94" t="s">
        <v>318</v>
      </c>
      <c r="E8" s="20"/>
      <c r="F8" s="5"/>
      <c r="G8" s="5"/>
    </row>
    <row r="9" spans="1:7" ht="26.25" thickBot="1">
      <c r="A9" s="11"/>
      <c r="B9" s="11"/>
      <c r="C9" s="22" t="s">
        <v>160</v>
      </c>
      <c r="D9" s="95" t="s">
        <v>321</v>
      </c>
      <c r="E9" s="21"/>
      <c r="F9" s="5"/>
      <c r="G9" s="5"/>
    </row>
    <row r="10" spans="1:7">
      <c r="A10" s="11"/>
      <c r="B10" s="11"/>
      <c r="C10" s="16"/>
      <c r="D10" s="7"/>
      <c r="E10" s="16"/>
      <c r="F10" s="5"/>
      <c r="G10" s="5"/>
    </row>
    <row r="11" spans="1:7" ht="12" customHeight="1">
      <c r="A11" s="11"/>
      <c r="B11" s="11"/>
      <c r="D11" s="120" t="s">
        <v>225</v>
      </c>
      <c r="E11" s="120" t="s">
        <v>226</v>
      </c>
      <c r="F11" s="5"/>
      <c r="G11" s="5"/>
    </row>
    <row r="12" spans="1:7" ht="46.5" customHeight="1">
      <c r="A12" s="11"/>
      <c r="B12" s="11"/>
      <c r="C12" s="121" t="s">
        <v>47</v>
      </c>
      <c r="D12" s="25" t="s">
        <v>4</v>
      </c>
      <c r="E12" s="76" t="s">
        <v>0</v>
      </c>
      <c r="F12" s="77"/>
      <c r="G12" s="77"/>
    </row>
    <row r="13" spans="1:7" ht="46.5" customHeight="1">
      <c r="A13" s="11"/>
      <c r="B13" s="11"/>
      <c r="C13" s="121"/>
      <c r="D13" s="25" t="s">
        <v>224</v>
      </c>
      <c r="E13" s="76" t="s">
        <v>32</v>
      </c>
      <c r="F13" s="77"/>
      <c r="G13" s="77"/>
    </row>
    <row r="14" spans="1:7" ht="46.5" customHeight="1">
      <c r="A14" s="11"/>
      <c r="B14" s="11"/>
      <c r="C14" s="121"/>
      <c r="D14" s="89" t="s">
        <v>312</v>
      </c>
      <c r="E14" s="78"/>
      <c r="F14" s="77"/>
      <c r="G14" s="77"/>
    </row>
    <row r="15" spans="1:7" ht="46.5" customHeight="1">
      <c r="A15" s="11"/>
      <c r="B15" s="11"/>
      <c r="C15" s="121"/>
      <c r="D15" s="25" t="s">
        <v>227</v>
      </c>
      <c r="E15" s="76" t="s">
        <v>0</v>
      </c>
      <c r="F15" s="77"/>
      <c r="G15" s="77"/>
    </row>
    <row r="16" spans="1:7" ht="46.5" customHeight="1">
      <c r="A16" s="11"/>
      <c r="B16" s="11"/>
      <c r="C16" s="121"/>
      <c r="D16" s="25" t="s">
        <v>228</v>
      </c>
      <c r="E16" s="76" t="s">
        <v>1</v>
      </c>
      <c r="F16" s="77"/>
      <c r="G16" s="77"/>
    </row>
    <row r="17" spans="1:11" ht="46.5" customHeight="1">
      <c r="A17" s="11"/>
      <c r="B17" s="11"/>
      <c r="C17" s="121"/>
      <c r="D17" s="25" t="s">
        <v>229</v>
      </c>
      <c r="E17" s="76" t="s">
        <v>0</v>
      </c>
      <c r="F17" s="77"/>
      <c r="G17" s="77"/>
    </row>
    <row r="18" spans="1:11" ht="46.5" customHeight="1">
      <c r="A18" s="11"/>
      <c r="B18" s="11"/>
      <c r="C18" s="121"/>
      <c r="D18" s="25" t="s">
        <v>223</v>
      </c>
      <c r="E18" s="76" t="s">
        <v>313</v>
      </c>
      <c r="F18" s="77"/>
      <c r="G18" s="77"/>
      <c r="K18" s="87"/>
    </row>
    <row r="19" spans="1:11">
      <c r="A19" s="11"/>
      <c r="B19" s="11"/>
      <c r="C19" s="121"/>
      <c r="D19" s="26" t="s">
        <v>230</v>
      </c>
      <c r="E19" s="78"/>
      <c r="F19" s="77"/>
      <c r="G19" s="77"/>
    </row>
    <row r="20" spans="1:11">
      <c r="A20" s="11"/>
      <c r="B20" s="11"/>
      <c r="C20" s="121"/>
      <c r="D20" s="27" t="s">
        <v>232</v>
      </c>
      <c r="E20" s="76" t="s">
        <v>2</v>
      </c>
      <c r="F20" s="77"/>
      <c r="G20" s="77"/>
    </row>
    <row r="21" spans="1:11">
      <c r="A21" s="11"/>
      <c r="B21" s="11"/>
      <c r="C21" s="121"/>
      <c r="D21" s="27" t="s">
        <v>231</v>
      </c>
      <c r="E21" s="76" t="s">
        <v>2</v>
      </c>
      <c r="F21" s="77"/>
      <c r="G21" s="77"/>
    </row>
    <row r="22" spans="1:11">
      <c r="A22" s="11"/>
      <c r="B22" s="11"/>
      <c r="C22" s="121"/>
      <c r="D22" s="27" t="s">
        <v>233</v>
      </c>
      <c r="E22" s="76" t="s">
        <v>0</v>
      </c>
      <c r="F22" s="77"/>
      <c r="G22" s="77"/>
    </row>
    <row r="23" spans="1:11" ht="18">
      <c r="A23" s="11"/>
      <c r="B23" s="11"/>
      <c r="C23" s="121"/>
      <c r="D23" s="28" t="s">
        <v>234</v>
      </c>
      <c r="E23" s="76" t="s">
        <v>0</v>
      </c>
      <c r="F23" s="77"/>
      <c r="G23" s="77"/>
      <c r="K23" s="117"/>
    </row>
    <row r="24" spans="1:11" ht="28.5" customHeight="1">
      <c r="A24" s="11"/>
      <c r="B24" s="11"/>
      <c r="C24" s="121"/>
      <c r="D24" s="31" t="s">
        <v>235</v>
      </c>
      <c r="E24" s="76" t="s">
        <v>32</v>
      </c>
      <c r="F24" s="77"/>
      <c r="G24" s="77"/>
      <c r="K24" s="115"/>
    </row>
    <row r="25" spans="1:11">
      <c r="A25" s="11"/>
      <c r="B25" s="11"/>
      <c r="C25" s="121"/>
      <c r="D25" s="88" t="s">
        <v>236</v>
      </c>
      <c r="E25" s="78"/>
      <c r="F25" s="77"/>
      <c r="G25" s="77"/>
    </row>
    <row r="26" spans="1:11" ht="14.25" customHeight="1">
      <c r="A26" s="11"/>
      <c r="B26" s="11"/>
      <c r="C26" s="121"/>
      <c r="D26" s="27" t="s">
        <v>8</v>
      </c>
      <c r="E26" s="76" t="s">
        <v>32</v>
      </c>
      <c r="F26" s="77"/>
      <c r="G26" s="77"/>
      <c r="K26" s="114"/>
    </row>
    <row r="27" spans="1:11" ht="18">
      <c r="A27" s="11"/>
      <c r="B27" s="11"/>
      <c r="C27" s="121"/>
      <c r="D27" s="27" t="s">
        <v>9</v>
      </c>
      <c r="E27" s="76" t="s">
        <v>33</v>
      </c>
      <c r="F27" s="77"/>
      <c r="G27" s="77"/>
      <c r="K27" s="115"/>
    </row>
    <row r="28" spans="1:11" ht="18">
      <c r="A28" s="11"/>
      <c r="B28" s="11"/>
      <c r="C28" s="121"/>
      <c r="D28" s="27" t="s">
        <v>10</v>
      </c>
      <c r="E28" s="76" t="s">
        <v>32</v>
      </c>
      <c r="F28" s="77"/>
      <c r="G28" s="77"/>
      <c r="K28" s="115"/>
    </row>
    <row r="29" spans="1:11" ht="18">
      <c r="A29" s="11"/>
      <c r="B29" s="11"/>
      <c r="C29" s="121"/>
      <c r="D29" s="27" t="s">
        <v>11</v>
      </c>
      <c r="E29" s="76" t="s">
        <v>32</v>
      </c>
      <c r="F29" s="77"/>
      <c r="G29" s="77"/>
      <c r="K29" s="116"/>
    </row>
    <row r="30" spans="1:11" ht="18">
      <c r="A30" s="11"/>
      <c r="B30" s="11"/>
      <c r="C30" s="121"/>
      <c r="D30" s="32" t="s">
        <v>175</v>
      </c>
      <c r="E30" s="76" t="s">
        <v>32</v>
      </c>
      <c r="F30" s="77"/>
      <c r="G30" s="77"/>
      <c r="K30" s="116"/>
    </row>
    <row r="31" spans="1:11" ht="18">
      <c r="A31" s="11"/>
      <c r="B31" s="11"/>
      <c r="C31" s="121"/>
      <c r="D31" s="27" t="s">
        <v>13</v>
      </c>
      <c r="E31" s="76" t="s">
        <v>33</v>
      </c>
      <c r="F31" s="77"/>
      <c r="G31" s="77"/>
      <c r="K31" s="116"/>
    </row>
    <row r="32" spans="1:11" ht="26.25">
      <c r="A32" s="11"/>
      <c r="B32" s="11"/>
      <c r="C32" s="121"/>
      <c r="D32" s="27" t="s">
        <v>14</v>
      </c>
      <c r="E32" s="76" t="s">
        <v>33</v>
      </c>
      <c r="F32" s="77"/>
      <c r="G32" s="77"/>
      <c r="K32" s="114"/>
    </row>
    <row r="33" spans="1:11" ht="18">
      <c r="A33" s="11"/>
      <c r="B33" s="11"/>
      <c r="C33" s="121"/>
      <c r="D33" s="27" t="s">
        <v>15</v>
      </c>
      <c r="E33" s="76" t="s">
        <v>32</v>
      </c>
      <c r="F33" s="77"/>
      <c r="G33" s="77"/>
      <c r="K33" s="115"/>
    </row>
    <row r="34" spans="1:11" ht="18">
      <c r="A34" s="11"/>
      <c r="B34" s="11"/>
      <c r="C34" s="121"/>
      <c r="D34" s="27" t="s">
        <v>16</v>
      </c>
      <c r="E34" s="76" t="s">
        <v>32</v>
      </c>
      <c r="F34" s="77"/>
      <c r="G34" s="77"/>
      <c r="K34" s="115"/>
    </row>
    <row r="35" spans="1:11" ht="18">
      <c r="A35" s="11"/>
      <c r="B35" s="11"/>
      <c r="C35" s="121"/>
      <c r="D35" s="27" t="s">
        <v>17</v>
      </c>
      <c r="E35" s="76" t="s">
        <v>32</v>
      </c>
      <c r="F35" s="77"/>
      <c r="G35" s="77"/>
      <c r="K35" s="116"/>
    </row>
    <row r="36" spans="1:11" ht="18">
      <c r="A36" s="11"/>
      <c r="B36" s="11"/>
      <c r="C36" s="121"/>
      <c r="D36" s="29" t="s">
        <v>12</v>
      </c>
      <c r="E36" s="76" t="s">
        <v>32</v>
      </c>
      <c r="F36" s="77"/>
      <c r="G36" s="77"/>
      <c r="K36" s="116"/>
    </row>
    <row r="37" spans="1:11" ht="43.5" customHeight="1">
      <c r="A37" s="11"/>
      <c r="B37" s="11"/>
      <c r="C37" s="121"/>
      <c r="D37" s="31" t="s">
        <v>237</v>
      </c>
      <c r="E37" s="76" t="s">
        <v>32</v>
      </c>
      <c r="F37" s="77"/>
      <c r="G37" s="77"/>
      <c r="K37" s="116"/>
    </row>
    <row r="38" spans="1:11" ht="18">
      <c r="A38" s="11"/>
      <c r="B38" s="11"/>
      <c r="C38" s="121"/>
      <c r="D38" s="27" t="s">
        <v>8</v>
      </c>
      <c r="E38" s="76" t="s">
        <v>32</v>
      </c>
      <c r="F38" s="77"/>
      <c r="G38" s="77"/>
      <c r="K38" s="116"/>
    </row>
    <row r="39" spans="1:11" ht="18">
      <c r="A39" s="11"/>
      <c r="B39" s="11"/>
      <c r="C39" s="121"/>
      <c r="D39" s="27" t="s">
        <v>9</v>
      </c>
      <c r="E39" s="76" t="s">
        <v>32</v>
      </c>
      <c r="F39" s="77"/>
      <c r="G39" s="77"/>
      <c r="K39" s="116"/>
    </row>
    <row r="40" spans="1:11" ht="18">
      <c r="A40" s="11"/>
      <c r="B40" s="11"/>
      <c r="C40" s="121"/>
      <c r="D40" s="27" t="s">
        <v>10</v>
      </c>
      <c r="E40" s="76" t="s">
        <v>32</v>
      </c>
      <c r="F40" s="77"/>
      <c r="G40" s="77"/>
      <c r="K40" s="116"/>
    </row>
    <row r="41" spans="1:11" ht="16.5" customHeight="1">
      <c r="A41" s="11"/>
      <c r="B41" s="11"/>
      <c r="C41" s="121"/>
      <c r="D41" s="27" t="s">
        <v>11</v>
      </c>
      <c r="E41" s="76" t="s">
        <v>32</v>
      </c>
      <c r="F41" s="77"/>
      <c r="G41" s="77"/>
      <c r="K41" s="114"/>
    </row>
    <row r="42" spans="1:11" ht="18">
      <c r="A42" s="11"/>
      <c r="B42" s="11"/>
      <c r="C42" s="121"/>
      <c r="D42" s="32" t="s">
        <v>175</v>
      </c>
      <c r="E42" s="76" t="s">
        <v>32</v>
      </c>
      <c r="F42" s="77"/>
      <c r="G42" s="77"/>
      <c r="K42" s="115"/>
    </row>
    <row r="43" spans="1:11" ht="18">
      <c r="A43" s="11"/>
      <c r="B43" s="11"/>
      <c r="C43" s="121"/>
      <c r="D43" s="27" t="s">
        <v>13</v>
      </c>
      <c r="E43" s="76" t="s">
        <v>33</v>
      </c>
      <c r="F43" s="77"/>
      <c r="G43" s="77"/>
      <c r="K43" s="115"/>
    </row>
    <row r="44" spans="1:11" ht="18">
      <c r="A44" s="11"/>
      <c r="B44" s="11"/>
      <c r="C44" s="121"/>
      <c r="D44" s="27" t="s">
        <v>14</v>
      </c>
      <c r="E44" s="76" t="s">
        <v>33</v>
      </c>
      <c r="F44" s="77"/>
      <c r="G44" s="77"/>
      <c r="K44" s="116"/>
    </row>
    <row r="45" spans="1:11" ht="18">
      <c r="A45" s="11"/>
      <c r="B45" s="11"/>
      <c r="C45" s="121"/>
      <c r="D45" s="27" t="s">
        <v>15</v>
      </c>
      <c r="E45" s="76" t="s">
        <v>32</v>
      </c>
      <c r="F45" s="77"/>
      <c r="G45" s="77"/>
      <c r="K45" s="116"/>
    </row>
    <row r="46" spans="1:11" ht="18">
      <c r="A46" s="11"/>
      <c r="B46" s="11"/>
      <c r="C46" s="121"/>
      <c r="D46" s="27" t="s">
        <v>16</v>
      </c>
      <c r="E46" s="76" t="s">
        <v>32</v>
      </c>
      <c r="F46" s="77"/>
      <c r="G46" s="77"/>
      <c r="K46" s="116"/>
    </row>
    <row r="47" spans="1:11">
      <c r="A47" s="11"/>
      <c r="B47" s="11"/>
      <c r="C47" s="121"/>
      <c r="D47" s="27" t="s">
        <v>17</v>
      </c>
      <c r="E47" s="76" t="s">
        <v>32</v>
      </c>
      <c r="F47" s="77"/>
      <c r="G47" s="77"/>
    </row>
    <row r="48" spans="1:11">
      <c r="A48" s="11"/>
      <c r="B48" s="11"/>
      <c r="C48" s="121"/>
      <c r="D48" s="29" t="s">
        <v>12</v>
      </c>
      <c r="E48" s="76" t="s">
        <v>32</v>
      </c>
      <c r="F48" s="77"/>
      <c r="G48" s="77"/>
    </row>
    <row r="49" spans="1:7" ht="46.5" customHeight="1">
      <c r="A49" s="11"/>
      <c r="B49" s="11"/>
      <c r="C49" s="121"/>
      <c r="D49" s="25" t="s">
        <v>238</v>
      </c>
      <c r="E49" s="76" t="s">
        <v>1</v>
      </c>
      <c r="F49" s="77"/>
      <c r="G49" s="77"/>
    </row>
    <row r="50" spans="1:7" ht="15" customHeight="1">
      <c r="A50" s="11"/>
      <c r="B50" s="11"/>
      <c r="C50" s="121"/>
      <c r="D50" s="26" t="s">
        <v>250</v>
      </c>
      <c r="E50" s="78"/>
      <c r="F50" s="77"/>
      <c r="G50" s="77"/>
    </row>
    <row r="51" spans="1:7" ht="15" customHeight="1">
      <c r="A51" s="11"/>
      <c r="B51" s="11"/>
      <c r="C51" s="121"/>
      <c r="D51" s="27" t="s">
        <v>34</v>
      </c>
      <c r="E51" s="76" t="s">
        <v>33</v>
      </c>
      <c r="F51" s="77"/>
      <c r="G51" s="77"/>
    </row>
    <row r="52" spans="1:7" ht="15" customHeight="1">
      <c r="A52" s="11"/>
      <c r="B52" s="11"/>
      <c r="C52" s="121"/>
      <c r="D52" s="27" t="s">
        <v>35</v>
      </c>
      <c r="E52" s="76" t="s">
        <v>33</v>
      </c>
      <c r="F52" s="77"/>
      <c r="G52" s="77"/>
    </row>
    <row r="53" spans="1:7" ht="15" customHeight="1">
      <c r="A53" s="11"/>
      <c r="B53" s="11"/>
      <c r="C53" s="121"/>
      <c r="D53" s="27" t="s">
        <v>36</v>
      </c>
      <c r="E53" s="79" t="s">
        <v>32</v>
      </c>
      <c r="F53" s="77"/>
      <c r="G53" s="77"/>
    </row>
    <row r="54" spans="1:7" ht="15" customHeight="1">
      <c r="A54" s="11"/>
      <c r="B54" s="11"/>
      <c r="C54" s="121"/>
      <c r="D54" s="30" t="s">
        <v>239</v>
      </c>
      <c r="E54" s="78"/>
      <c r="F54" s="77"/>
      <c r="G54" s="77"/>
    </row>
    <row r="55" spans="1:7" ht="15" customHeight="1">
      <c r="A55" s="11"/>
      <c r="B55" s="11"/>
      <c r="C55" s="121"/>
      <c r="D55" s="27" t="s">
        <v>35</v>
      </c>
      <c r="E55" s="80"/>
      <c r="F55" s="77"/>
      <c r="G55" s="77"/>
    </row>
    <row r="56" spans="1:7" ht="15" customHeight="1">
      <c r="A56" s="11"/>
      <c r="B56" s="11"/>
      <c r="C56" s="121"/>
      <c r="D56" s="28" t="s">
        <v>36</v>
      </c>
      <c r="E56" s="76" t="s">
        <v>27</v>
      </c>
      <c r="F56" s="77"/>
      <c r="G56" s="77"/>
    </row>
    <row r="57" spans="1:7">
      <c r="A57" s="11"/>
      <c r="B57" s="11"/>
      <c r="C57" s="121"/>
      <c r="D57" s="30" t="s">
        <v>251</v>
      </c>
      <c r="E57" s="78"/>
      <c r="F57" s="77"/>
      <c r="G57" s="77"/>
    </row>
    <row r="58" spans="1:7">
      <c r="A58" s="11"/>
      <c r="B58" s="11"/>
      <c r="C58" s="121"/>
      <c r="D58" s="27" t="s">
        <v>37</v>
      </c>
      <c r="E58" s="76" t="s">
        <v>319</v>
      </c>
      <c r="F58" s="77"/>
      <c r="G58" s="77"/>
    </row>
    <row r="59" spans="1:7">
      <c r="A59" s="11"/>
      <c r="B59" s="11"/>
      <c r="C59" s="121"/>
      <c r="D59" s="27" t="s">
        <v>240</v>
      </c>
      <c r="E59" s="76" t="s">
        <v>319</v>
      </c>
      <c r="F59" s="77"/>
      <c r="G59" s="77"/>
    </row>
    <row r="60" spans="1:7">
      <c r="A60" s="11"/>
      <c r="B60" s="11"/>
      <c r="C60" s="121"/>
      <c r="D60" s="27" t="s">
        <v>38</v>
      </c>
      <c r="E60" s="76">
        <v>100</v>
      </c>
      <c r="F60" s="77"/>
      <c r="G60" s="77"/>
    </row>
    <row r="61" spans="1:7">
      <c r="A61" s="11"/>
      <c r="B61" s="11"/>
      <c r="C61" s="121"/>
      <c r="D61" s="27" t="s">
        <v>241</v>
      </c>
      <c r="E61" s="76">
        <v>70</v>
      </c>
      <c r="F61" s="77"/>
      <c r="G61" s="77"/>
    </row>
    <row r="62" spans="1:7">
      <c r="A62" s="11"/>
      <c r="B62" s="11"/>
      <c r="C62" s="121"/>
      <c r="D62" s="31" t="s">
        <v>242</v>
      </c>
      <c r="E62" s="78"/>
      <c r="F62" s="77"/>
      <c r="G62" s="77"/>
    </row>
    <row r="63" spans="1:7">
      <c r="A63" s="11"/>
      <c r="B63" s="11"/>
      <c r="C63" s="121"/>
      <c r="D63" s="27" t="s">
        <v>39</v>
      </c>
      <c r="E63" s="76" t="s">
        <v>32</v>
      </c>
      <c r="F63" s="77"/>
      <c r="G63" s="77"/>
    </row>
    <row r="64" spans="1:7">
      <c r="A64" s="11"/>
      <c r="B64" s="11"/>
      <c r="C64" s="121"/>
      <c r="D64" s="27" t="s">
        <v>40</v>
      </c>
      <c r="E64" s="76" t="s">
        <v>32</v>
      </c>
      <c r="F64" s="77"/>
      <c r="G64" s="77"/>
    </row>
    <row r="65" spans="1:7">
      <c r="A65" s="11"/>
      <c r="B65" s="11"/>
      <c r="C65" s="121"/>
      <c r="D65" s="27" t="s">
        <v>41</v>
      </c>
      <c r="E65" s="76" t="s">
        <v>32</v>
      </c>
      <c r="F65" s="77"/>
      <c r="G65" s="77"/>
    </row>
    <row r="66" spans="1:7">
      <c r="A66" s="11"/>
      <c r="B66" s="11"/>
      <c r="C66" s="121"/>
      <c r="D66" s="27" t="s">
        <v>42</v>
      </c>
      <c r="E66" s="76" t="s">
        <v>32</v>
      </c>
      <c r="F66" s="77"/>
      <c r="G66" s="77"/>
    </row>
    <row r="67" spans="1:7">
      <c r="A67" s="11"/>
      <c r="B67" s="11"/>
      <c r="C67" s="121"/>
      <c r="D67" s="27" t="s">
        <v>43</v>
      </c>
      <c r="E67" s="76" t="s">
        <v>32</v>
      </c>
      <c r="F67" s="77"/>
      <c r="G67" s="77"/>
    </row>
    <row r="68" spans="1:7" ht="14.25" customHeight="1">
      <c r="A68" s="11"/>
      <c r="B68" s="11"/>
      <c r="C68" s="121"/>
      <c r="D68" s="32" t="s">
        <v>44</v>
      </c>
      <c r="E68" s="76" t="s">
        <v>32</v>
      </c>
      <c r="F68" s="77"/>
      <c r="G68" s="77"/>
    </row>
    <row r="69" spans="1:7">
      <c r="A69" s="11"/>
      <c r="B69" s="11"/>
      <c r="C69" s="121"/>
      <c r="D69" s="32" t="s">
        <v>45</v>
      </c>
      <c r="E69" s="76" t="s">
        <v>33</v>
      </c>
      <c r="F69" s="77"/>
      <c r="G69" s="77"/>
    </row>
    <row r="70" spans="1:7">
      <c r="A70" s="11"/>
      <c r="B70" s="11"/>
      <c r="C70" s="121"/>
      <c r="D70" s="29" t="s">
        <v>100</v>
      </c>
      <c r="E70" s="76"/>
      <c r="F70" s="77"/>
      <c r="G70" s="77"/>
    </row>
    <row r="71" spans="1:7" s="100" customFormat="1" ht="63.75">
      <c r="A71" s="98"/>
      <c r="B71" s="98"/>
      <c r="C71" s="122"/>
      <c r="D71" s="25" t="s">
        <v>254</v>
      </c>
      <c r="E71" s="106">
        <v>1</v>
      </c>
      <c r="F71" s="99"/>
      <c r="G71" s="99"/>
    </row>
    <row r="72" spans="1:7">
      <c r="A72" s="11"/>
      <c r="B72" s="11"/>
      <c r="E72" s="81"/>
      <c r="F72" s="77"/>
      <c r="G72" s="77"/>
    </row>
    <row r="73" spans="1:7" ht="51" customHeight="1">
      <c r="A73" s="11"/>
      <c r="B73" s="11"/>
      <c r="C73" s="127" t="s">
        <v>57</v>
      </c>
      <c r="D73" s="33" t="s">
        <v>243</v>
      </c>
      <c r="E73" s="76" t="s">
        <v>32</v>
      </c>
      <c r="F73" s="77"/>
      <c r="G73" s="77"/>
    </row>
    <row r="74" spans="1:7">
      <c r="A74" s="11"/>
      <c r="B74" s="11"/>
      <c r="C74" s="128"/>
      <c r="D74" s="35" t="s">
        <v>48</v>
      </c>
      <c r="E74" s="78"/>
      <c r="F74" s="77"/>
      <c r="G74" s="77"/>
    </row>
    <row r="75" spans="1:7">
      <c r="A75" s="11"/>
      <c r="B75" s="11"/>
      <c r="C75" s="128"/>
      <c r="D75" s="34" t="s">
        <v>49</v>
      </c>
      <c r="E75" s="76" t="s">
        <v>32</v>
      </c>
      <c r="F75" s="77"/>
      <c r="G75" s="77"/>
    </row>
    <row r="76" spans="1:7">
      <c r="A76" s="11"/>
      <c r="B76" s="11"/>
      <c r="C76" s="128"/>
      <c r="D76" s="32" t="s">
        <v>161</v>
      </c>
      <c r="E76" s="76" t="s">
        <v>33</v>
      </c>
      <c r="F76" s="77"/>
      <c r="G76" s="77"/>
    </row>
    <row r="77" spans="1:7">
      <c r="A77" s="11"/>
      <c r="B77" s="11"/>
      <c r="C77" s="128"/>
      <c r="D77" s="36" t="s">
        <v>145</v>
      </c>
      <c r="E77" s="76" t="s">
        <v>33</v>
      </c>
      <c r="F77" s="77"/>
      <c r="G77" s="77"/>
    </row>
    <row r="78" spans="1:7" ht="46.5" customHeight="1">
      <c r="A78" s="11"/>
      <c r="B78" s="11"/>
      <c r="C78" s="128"/>
      <c r="D78" s="33" t="s">
        <v>244</v>
      </c>
      <c r="E78" s="76" t="s">
        <v>0</v>
      </c>
      <c r="F78" s="77"/>
      <c r="G78" s="77"/>
    </row>
    <row r="79" spans="1:7" ht="46.5" customHeight="1">
      <c r="A79" s="11"/>
      <c r="B79" s="11"/>
      <c r="C79" s="128"/>
      <c r="D79" s="33" t="s">
        <v>245</v>
      </c>
      <c r="E79" s="76" t="s">
        <v>0</v>
      </c>
      <c r="F79" s="77"/>
      <c r="G79" s="77"/>
    </row>
    <row r="80" spans="1:7" ht="46.5" customHeight="1">
      <c r="A80" s="11"/>
      <c r="B80" s="11"/>
      <c r="C80" s="128"/>
      <c r="D80" s="33" t="s">
        <v>246</v>
      </c>
      <c r="E80" s="76" t="s">
        <v>0</v>
      </c>
      <c r="F80" s="77"/>
      <c r="G80" s="77"/>
    </row>
    <row r="81" spans="1:7" ht="46.5" customHeight="1">
      <c r="A81" s="11"/>
      <c r="B81" s="11"/>
      <c r="C81" s="128"/>
      <c r="D81" s="33" t="s">
        <v>247</v>
      </c>
      <c r="E81" s="76" t="s">
        <v>0</v>
      </c>
      <c r="F81" s="77"/>
      <c r="G81" s="77"/>
    </row>
    <row r="82" spans="1:7">
      <c r="A82" s="11"/>
      <c r="B82" s="11"/>
      <c r="C82" s="128"/>
      <c r="D82" s="31" t="s">
        <v>248</v>
      </c>
      <c r="E82" s="118" t="s">
        <v>255</v>
      </c>
      <c r="F82" s="77"/>
      <c r="G82" s="77"/>
    </row>
    <row r="83" spans="1:7" s="100" customFormat="1">
      <c r="A83" s="98"/>
      <c r="B83" s="98"/>
      <c r="C83" s="128"/>
      <c r="D83" s="27" t="s">
        <v>163</v>
      </c>
      <c r="E83" s="106">
        <v>0.5</v>
      </c>
      <c r="F83" s="99"/>
      <c r="G83" s="99"/>
    </row>
    <row r="84" spans="1:7" s="100" customFormat="1">
      <c r="A84" s="98"/>
      <c r="B84" s="98"/>
      <c r="C84" s="128"/>
      <c r="D84" s="27" t="s">
        <v>164</v>
      </c>
      <c r="E84" s="106">
        <v>0.05</v>
      </c>
      <c r="F84" s="99"/>
      <c r="G84" s="99"/>
    </row>
    <row r="85" spans="1:7" s="100" customFormat="1">
      <c r="A85" s="98"/>
      <c r="B85" s="98"/>
      <c r="C85" s="128"/>
      <c r="D85" s="27" t="s">
        <v>167</v>
      </c>
      <c r="E85" s="106">
        <v>0.05</v>
      </c>
      <c r="F85" s="99"/>
      <c r="G85" s="99"/>
    </row>
    <row r="86" spans="1:7" s="100" customFormat="1">
      <c r="A86" s="98"/>
      <c r="B86" s="98"/>
      <c r="C86" s="128"/>
      <c r="D86" s="27" t="s">
        <v>165</v>
      </c>
      <c r="E86" s="106">
        <v>0.4</v>
      </c>
      <c r="F86" s="99"/>
      <c r="G86" s="99"/>
    </row>
    <row r="87" spans="1:7" s="100" customFormat="1">
      <c r="A87" s="98"/>
      <c r="B87" s="98"/>
      <c r="C87" s="128"/>
      <c r="D87" s="27" t="s">
        <v>166</v>
      </c>
      <c r="E87" s="106">
        <v>0</v>
      </c>
      <c r="F87" s="99"/>
      <c r="G87" s="99"/>
    </row>
    <row r="88" spans="1:7" s="100" customFormat="1">
      <c r="A88" s="98"/>
      <c r="B88" s="98"/>
      <c r="C88" s="128"/>
      <c r="D88" s="35" t="s">
        <v>249</v>
      </c>
      <c r="E88" s="78"/>
      <c r="F88" s="99"/>
      <c r="G88" s="99"/>
    </row>
    <row r="89" spans="1:7" s="100" customFormat="1">
      <c r="A89" s="98"/>
      <c r="B89" s="98"/>
      <c r="C89" s="128"/>
      <c r="D89" s="34" t="s">
        <v>55</v>
      </c>
      <c r="E89" s="76" t="s">
        <v>32</v>
      </c>
      <c r="F89" s="99"/>
      <c r="G89" s="99"/>
    </row>
    <row r="90" spans="1:7" s="100" customFormat="1">
      <c r="A90" s="98"/>
      <c r="B90" s="98"/>
      <c r="C90" s="128"/>
      <c r="D90" s="34" t="s">
        <v>219</v>
      </c>
      <c r="E90" s="107">
        <v>1</v>
      </c>
      <c r="F90" s="99"/>
      <c r="G90" s="99"/>
    </row>
    <row r="91" spans="1:7" ht="18" customHeight="1">
      <c r="A91" s="11"/>
      <c r="B91" s="11"/>
      <c r="C91" s="128"/>
      <c r="D91" s="34" t="s">
        <v>147</v>
      </c>
      <c r="E91" s="76"/>
      <c r="F91" s="77"/>
      <c r="G91" s="77"/>
    </row>
    <row r="92" spans="1:7" ht="18" customHeight="1">
      <c r="A92" s="11"/>
      <c r="B92" s="11"/>
      <c r="C92" s="128"/>
      <c r="D92" s="34" t="s">
        <v>220</v>
      </c>
      <c r="E92" s="107"/>
      <c r="F92" s="77"/>
      <c r="G92" s="77"/>
    </row>
    <row r="93" spans="1:7">
      <c r="A93" s="11"/>
      <c r="B93" s="11"/>
      <c r="C93" s="128"/>
      <c r="D93" s="34" t="s">
        <v>179</v>
      </c>
      <c r="E93" s="82" t="s">
        <v>33</v>
      </c>
      <c r="F93" s="77"/>
      <c r="G93" s="77"/>
    </row>
    <row r="94" spans="1:7">
      <c r="A94" s="11"/>
      <c r="B94" s="11"/>
      <c r="C94" s="128"/>
      <c r="D94" s="34" t="s">
        <v>180</v>
      </c>
      <c r="E94" s="82" t="s">
        <v>33</v>
      </c>
      <c r="F94" s="77"/>
      <c r="G94" s="77"/>
    </row>
    <row r="95" spans="1:7">
      <c r="A95" s="11"/>
      <c r="B95" s="11"/>
      <c r="C95" s="128"/>
      <c r="D95" s="34" t="s">
        <v>56</v>
      </c>
      <c r="E95" s="82" t="s">
        <v>33</v>
      </c>
      <c r="F95" s="77"/>
      <c r="G95" s="77"/>
    </row>
    <row r="96" spans="1:7">
      <c r="A96" s="11"/>
      <c r="B96" s="11"/>
      <c r="C96" s="128"/>
      <c r="D96" s="34" t="s">
        <v>54</v>
      </c>
      <c r="E96" s="76" t="s">
        <v>33</v>
      </c>
      <c r="F96" s="77"/>
      <c r="G96" s="77"/>
    </row>
    <row r="97" spans="1:8">
      <c r="A97" s="11"/>
      <c r="B97" s="11"/>
      <c r="C97" s="128"/>
      <c r="D97" s="34" t="s">
        <v>181</v>
      </c>
      <c r="E97" s="76" t="s">
        <v>33</v>
      </c>
      <c r="F97" s="77"/>
      <c r="G97" s="77"/>
    </row>
    <row r="98" spans="1:8">
      <c r="A98" s="11"/>
      <c r="B98" s="11"/>
      <c r="C98" s="128"/>
      <c r="D98" s="34" t="s">
        <v>182</v>
      </c>
      <c r="E98" s="76" t="s">
        <v>32</v>
      </c>
      <c r="F98" s="77"/>
      <c r="G98" s="77"/>
    </row>
    <row r="99" spans="1:8">
      <c r="A99" s="11"/>
      <c r="B99" s="11"/>
      <c r="C99" s="128"/>
      <c r="D99" s="34" t="s">
        <v>183</v>
      </c>
      <c r="E99" s="79" t="s">
        <v>33</v>
      </c>
      <c r="F99" s="77"/>
      <c r="G99" s="77"/>
    </row>
    <row r="100" spans="1:8" s="100" customFormat="1" ht="31.5" customHeight="1">
      <c r="A100" s="98"/>
      <c r="B100" s="98"/>
      <c r="C100" s="128"/>
      <c r="D100" s="112" t="s">
        <v>213</v>
      </c>
      <c r="E100" s="106">
        <v>0.25</v>
      </c>
      <c r="F100" s="99"/>
      <c r="G100" s="99"/>
    </row>
    <row r="101" spans="1:8" s="100" customFormat="1" ht="38.25">
      <c r="A101" s="98"/>
      <c r="B101" s="98"/>
      <c r="C101" s="129"/>
      <c r="D101" s="113" t="s">
        <v>214</v>
      </c>
      <c r="E101" s="106">
        <v>0.75</v>
      </c>
      <c r="F101" s="99"/>
      <c r="G101" s="99"/>
    </row>
    <row r="102" spans="1:8" s="100" customFormat="1">
      <c r="A102" s="98"/>
      <c r="B102" s="98"/>
      <c r="C102" s="101"/>
      <c r="D102" s="102"/>
      <c r="E102" s="103"/>
      <c r="F102" s="99"/>
      <c r="G102" s="99"/>
    </row>
    <row r="103" spans="1:8" ht="15">
      <c r="A103" s="11"/>
      <c r="B103" s="11"/>
      <c r="E103" s="81"/>
      <c r="F103" s="77"/>
      <c r="G103" s="77"/>
      <c r="H103" s="96"/>
    </row>
    <row r="104" spans="1:8" ht="42.75" customHeight="1">
      <c r="A104" s="11"/>
      <c r="B104" s="11"/>
      <c r="C104" s="123" t="s">
        <v>192</v>
      </c>
      <c r="D104" s="52" t="s">
        <v>257</v>
      </c>
      <c r="E104" s="76" t="s">
        <v>0</v>
      </c>
      <c r="F104" s="77"/>
      <c r="G104" s="77"/>
      <c r="H104" s="96"/>
    </row>
    <row r="105" spans="1:8" ht="14.25" customHeight="1">
      <c r="A105" s="11"/>
      <c r="B105" s="11"/>
      <c r="C105" s="121"/>
      <c r="D105" s="27" t="s">
        <v>258</v>
      </c>
      <c r="E105" s="76" t="s">
        <v>32</v>
      </c>
      <c r="F105" s="77"/>
      <c r="G105" s="77"/>
    </row>
    <row r="106" spans="1:8" ht="14.25" customHeight="1">
      <c r="A106" s="11"/>
      <c r="B106" s="11"/>
      <c r="C106" s="121"/>
      <c r="D106" s="27" t="s">
        <v>259</v>
      </c>
      <c r="E106" s="76" t="s">
        <v>33</v>
      </c>
      <c r="F106" s="77"/>
      <c r="G106" s="77"/>
    </row>
    <row r="107" spans="1:8" ht="14.25" customHeight="1">
      <c r="A107" s="11"/>
      <c r="B107" s="11"/>
      <c r="C107" s="121"/>
      <c r="D107" s="27" t="s">
        <v>260</v>
      </c>
      <c r="E107" s="76" t="s">
        <v>32</v>
      </c>
      <c r="F107" s="77"/>
      <c r="G107" s="77"/>
    </row>
    <row r="108" spans="1:8" ht="14.25" customHeight="1">
      <c r="A108" s="11"/>
      <c r="B108" s="11"/>
      <c r="C108" s="121"/>
      <c r="D108" s="27" t="s">
        <v>261</v>
      </c>
      <c r="E108" s="76" t="s">
        <v>32</v>
      </c>
      <c r="F108" s="77"/>
      <c r="G108" s="77"/>
    </row>
    <row r="109" spans="1:8" ht="14.25" customHeight="1">
      <c r="A109" s="11"/>
      <c r="B109" s="11"/>
      <c r="C109" s="121"/>
      <c r="D109" s="27" t="s">
        <v>262</v>
      </c>
      <c r="E109" s="76" t="s">
        <v>33</v>
      </c>
      <c r="F109" s="77"/>
      <c r="G109" s="77"/>
    </row>
    <row r="110" spans="1:8" ht="14.25" customHeight="1">
      <c r="A110" s="11"/>
      <c r="B110" s="11"/>
      <c r="C110" s="121"/>
      <c r="D110" s="28" t="s">
        <v>263</v>
      </c>
      <c r="E110" s="76" t="s">
        <v>32</v>
      </c>
      <c r="F110" s="77"/>
      <c r="G110" s="77"/>
    </row>
    <row r="111" spans="1:8" ht="46.5" customHeight="1">
      <c r="A111" s="11"/>
      <c r="B111" s="11"/>
      <c r="C111" s="121"/>
      <c r="D111" s="25" t="s">
        <v>264</v>
      </c>
      <c r="E111" s="76" t="s">
        <v>32</v>
      </c>
      <c r="F111" s="77"/>
      <c r="G111" s="77"/>
    </row>
    <row r="112" spans="1:8" ht="46.5" customHeight="1">
      <c r="A112" s="11"/>
      <c r="B112" s="11"/>
      <c r="C112" s="121"/>
      <c r="D112" s="25" t="s">
        <v>268</v>
      </c>
      <c r="E112" s="76"/>
      <c r="F112" s="77"/>
      <c r="G112" s="77"/>
    </row>
    <row r="113" spans="1:7" ht="46.5" customHeight="1">
      <c r="A113" s="11"/>
      <c r="B113" s="11"/>
      <c r="C113" s="121"/>
      <c r="D113" s="25" t="s">
        <v>267</v>
      </c>
      <c r="E113" s="76" t="s">
        <v>33</v>
      </c>
      <c r="F113" s="77"/>
      <c r="G113" s="77"/>
    </row>
    <row r="114" spans="1:7" ht="46.5" customHeight="1">
      <c r="A114" s="11"/>
      <c r="B114" s="11"/>
      <c r="C114" s="121"/>
      <c r="D114" s="25" t="s">
        <v>266</v>
      </c>
      <c r="E114" s="76" t="s">
        <v>33</v>
      </c>
      <c r="F114" s="77"/>
      <c r="G114" s="77"/>
    </row>
    <row r="115" spans="1:7" ht="46.5" customHeight="1">
      <c r="A115" s="11"/>
      <c r="B115" s="11"/>
      <c r="C115" s="121"/>
      <c r="D115" s="25" t="s">
        <v>265</v>
      </c>
      <c r="E115" s="106">
        <v>0</v>
      </c>
      <c r="F115" s="77"/>
      <c r="G115" s="77"/>
    </row>
    <row r="116" spans="1:7">
      <c r="A116" s="11"/>
      <c r="B116" s="11"/>
      <c r="E116" s="81"/>
      <c r="F116" s="77"/>
      <c r="G116" s="77"/>
    </row>
    <row r="117" spans="1:7" ht="46.5" customHeight="1">
      <c r="A117" s="11"/>
      <c r="B117" s="11"/>
      <c r="C117" s="123" t="s">
        <v>193</v>
      </c>
      <c r="D117" s="25" t="s">
        <v>276</v>
      </c>
      <c r="E117" s="106">
        <v>0.8</v>
      </c>
      <c r="F117" s="77"/>
      <c r="G117" s="77"/>
    </row>
    <row r="118" spans="1:7" ht="46.5" customHeight="1">
      <c r="A118" s="11"/>
      <c r="B118" s="11"/>
      <c r="C118" s="121"/>
      <c r="D118" s="25" t="s">
        <v>269</v>
      </c>
      <c r="E118" s="119"/>
      <c r="F118" s="77"/>
      <c r="G118" s="77"/>
    </row>
    <row r="119" spans="1:7" ht="46.5" customHeight="1">
      <c r="A119" s="11"/>
      <c r="B119" s="11"/>
      <c r="C119" s="121"/>
      <c r="D119" s="25" t="s">
        <v>270</v>
      </c>
      <c r="E119" s="119"/>
      <c r="F119" s="77"/>
      <c r="G119" s="77"/>
    </row>
    <row r="120" spans="1:7" ht="46.5" customHeight="1">
      <c r="A120" s="11"/>
      <c r="B120" s="11"/>
      <c r="C120" s="121"/>
      <c r="D120" s="25" t="s">
        <v>274</v>
      </c>
      <c r="E120" s="119">
        <v>26</v>
      </c>
      <c r="F120" s="77"/>
      <c r="G120" s="77"/>
    </row>
    <row r="121" spans="1:7" ht="46.5" customHeight="1">
      <c r="A121" s="11"/>
      <c r="B121" s="11"/>
      <c r="C121" s="121"/>
      <c r="D121" s="25" t="s">
        <v>275</v>
      </c>
      <c r="E121" s="119">
        <v>2</v>
      </c>
      <c r="F121" s="77"/>
      <c r="G121" s="77"/>
    </row>
    <row r="122" spans="1:7" ht="46.5" customHeight="1">
      <c r="A122" s="11"/>
      <c r="B122" s="11"/>
      <c r="C122" s="121"/>
      <c r="D122" s="25" t="s">
        <v>277</v>
      </c>
      <c r="E122" s="106">
        <v>0.8</v>
      </c>
      <c r="F122" s="77"/>
      <c r="G122" s="77"/>
    </row>
    <row r="123" spans="1:7" ht="46.5" customHeight="1">
      <c r="A123" s="11"/>
      <c r="B123" s="11"/>
      <c r="C123" s="121"/>
      <c r="D123" s="25" t="s">
        <v>273</v>
      </c>
      <c r="E123" s="76"/>
      <c r="F123" s="77"/>
      <c r="G123" s="77"/>
    </row>
    <row r="124" spans="1:7" ht="46.5" customHeight="1">
      <c r="A124" s="11"/>
      <c r="B124" s="11"/>
      <c r="C124" s="121"/>
      <c r="D124" s="25" t="s">
        <v>272</v>
      </c>
      <c r="E124" s="76" t="s">
        <v>32</v>
      </c>
      <c r="F124" s="77"/>
      <c r="G124" s="77"/>
    </row>
    <row r="125" spans="1:7" ht="46.5" customHeight="1">
      <c r="A125" s="11"/>
      <c r="B125" s="11"/>
      <c r="C125" s="121"/>
      <c r="D125" s="25" t="s">
        <v>271</v>
      </c>
      <c r="E125" s="79" t="s">
        <v>32</v>
      </c>
      <c r="F125" s="77"/>
      <c r="G125" s="77"/>
    </row>
    <row r="126" spans="1:7" ht="46.5" customHeight="1">
      <c r="A126" s="11"/>
      <c r="B126" s="11"/>
      <c r="C126" s="121"/>
      <c r="D126" s="25" t="s">
        <v>209</v>
      </c>
      <c r="E126" s="124" t="s">
        <v>314</v>
      </c>
      <c r="F126" s="125"/>
      <c r="G126" s="126"/>
    </row>
    <row r="127" spans="1:7" ht="46.5" customHeight="1">
      <c r="A127" s="11"/>
      <c r="B127" s="11"/>
      <c r="C127" s="121"/>
      <c r="D127" s="25" t="s">
        <v>210</v>
      </c>
      <c r="E127" s="124" t="s">
        <v>315</v>
      </c>
      <c r="F127" s="125"/>
      <c r="G127" s="126"/>
    </row>
    <row r="128" spans="1:7" ht="19.5" customHeight="1">
      <c r="A128" s="11"/>
      <c r="B128" s="11"/>
      <c r="E128" s="81"/>
      <c r="F128" s="77"/>
      <c r="G128" s="77"/>
    </row>
    <row r="129" spans="1:7" ht="49.5" customHeight="1">
      <c r="A129" s="11"/>
      <c r="B129" s="11"/>
      <c r="C129" s="123" t="s">
        <v>91</v>
      </c>
      <c r="D129" s="25" t="s">
        <v>278</v>
      </c>
      <c r="E129" s="76" t="s">
        <v>0</v>
      </c>
      <c r="F129" s="77"/>
      <c r="G129" s="77"/>
    </row>
    <row r="130" spans="1:7" ht="51.75" customHeight="1">
      <c r="A130" s="11"/>
      <c r="B130" s="11"/>
      <c r="C130" s="121"/>
      <c r="D130" s="25" t="s">
        <v>201</v>
      </c>
      <c r="E130" s="76" t="s">
        <v>87</v>
      </c>
      <c r="F130" s="76" t="s">
        <v>88</v>
      </c>
      <c r="G130" s="76" t="s">
        <v>89</v>
      </c>
    </row>
    <row r="131" spans="1:7" ht="51.75" customHeight="1">
      <c r="A131" s="11"/>
      <c r="B131" s="11"/>
      <c r="C131" s="121"/>
      <c r="D131" s="25" t="s">
        <v>279</v>
      </c>
      <c r="E131" s="76" t="s">
        <v>32</v>
      </c>
      <c r="F131" s="77"/>
      <c r="G131" s="77"/>
    </row>
    <row r="132" spans="1:7" ht="49.5" customHeight="1">
      <c r="A132" s="11"/>
      <c r="B132" s="11"/>
      <c r="C132" s="121"/>
      <c r="D132" s="25" t="s">
        <v>280</v>
      </c>
      <c r="E132" s="76" t="s">
        <v>33</v>
      </c>
      <c r="F132" s="77"/>
      <c r="G132" s="77"/>
    </row>
    <row r="133" spans="1:7" ht="51.75" customHeight="1">
      <c r="A133" s="11"/>
      <c r="B133" s="11"/>
      <c r="C133" s="121"/>
      <c r="D133" s="25" t="s">
        <v>281</v>
      </c>
      <c r="E133" s="76" t="s">
        <v>32</v>
      </c>
      <c r="F133" s="77"/>
      <c r="G133" s="77"/>
    </row>
    <row r="134" spans="1:7" ht="53.25" customHeight="1">
      <c r="A134" s="11"/>
      <c r="B134" s="11"/>
      <c r="C134" s="121"/>
      <c r="D134" s="25" t="s">
        <v>282</v>
      </c>
      <c r="E134" s="76" t="s">
        <v>32</v>
      </c>
      <c r="F134" s="77"/>
      <c r="G134" s="77"/>
    </row>
    <row r="135" spans="1:7" ht="51.75" customHeight="1">
      <c r="A135" s="11"/>
      <c r="B135" s="11"/>
      <c r="C135" s="121"/>
      <c r="D135" s="25" t="s">
        <v>283</v>
      </c>
      <c r="E135" s="76" t="s">
        <v>32</v>
      </c>
      <c r="F135" s="77"/>
      <c r="G135" s="77"/>
    </row>
    <row r="136" spans="1:7" ht="53.25" customHeight="1">
      <c r="A136" s="11"/>
      <c r="B136" s="11"/>
      <c r="C136" s="121"/>
      <c r="D136" s="25" t="s">
        <v>284</v>
      </c>
      <c r="E136" s="76" t="s">
        <v>32</v>
      </c>
      <c r="F136" s="77"/>
      <c r="G136" s="77"/>
    </row>
    <row r="137" spans="1:7">
      <c r="A137" s="11"/>
      <c r="B137" s="11"/>
      <c r="E137" s="81"/>
      <c r="F137" s="77"/>
      <c r="G137" s="77"/>
    </row>
    <row r="138" spans="1:7" ht="46.5" customHeight="1">
      <c r="A138" s="11"/>
      <c r="B138" s="11"/>
      <c r="C138" s="133" t="s">
        <v>104</v>
      </c>
      <c r="D138" s="25" t="s">
        <v>285</v>
      </c>
      <c r="E138" s="76" t="s">
        <v>32</v>
      </c>
      <c r="F138" s="77"/>
      <c r="G138" s="77"/>
    </row>
    <row r="139" spans="1:7" ht="46.5" customHeight="1">
      <c r="A139" s="11"/>
      <c r="B139" s="11"/>
      <c r="C139" s="134"/>
      <c r="D139" s="25" t="s">
        <v>286</v>
      </c>
      <c r="E139" s="124" t="s">
        <v>320</v>
      </c>
      <c r="F139" s="125"/>
      <c r="G139" s="126"/>
    </row>
    <row r="140" spans="1:7" ht="46.5" customHeight="1">
      <c r="A140" s="11"/>
      <c r="B140" s="11"/>
      <c r="C140" s="134"/>
      <c r="D140" s="25" t="s">
        <v>287</v>
      </c>
      <c r="E140" s="119">
        <v>3</v>
      </c>
      <c r="F140" s="77"/>
      <c r="G140" s="77"/>
    </row>
    <row r="141" spans="1:7" ht="46.5" customHeight="1">
      <c r="A141" s="11"/>
      <c r="B141" s="11"/>
      <c r="C141" s="134"/>
      <c r="D141" s="25" t="s">
        <v>221</v>
      </c>
      <c r="E141" s="76" t="s">
        <v>33</v>
      </c>
      <c r="F141" s="77"/>
      <c r="G141" s="77"/>
    </row>
    <row r="142" spans="1:7" ht="46.5" customHeight="1">
      <c r="A142" s="11"/>
      <c r="B142" s="11"/>
      <c r="C142" s="134"/>
      <c r="D142" s="25" t="s">
        <v>222</v>
      </c>
      <c r="E142" s="76" t="s">
        <v>32</v>
      </c>
      <c r="F142" s="77"/>
      <c r="G142" s="77"/>
    </row>
    <row r="143" spans="1:7" ht="46.5" customHeight="1">
      <c r="A143" s="11"/>
      <c r="B143" s="11"/>
      <c r="C143" s="134"/>
      <c r="D143" s="25" t="s">
        <v>288</v>
      </c>
      <c r="E143" s="119">
        <v>1</v>
      </c>
      <c r="F143" s="77"/>
      <c r="G143" s="77"/>
    </row>
    <row r="144" spans="1:7">
      <c r="A144" s="11"/>
      <c r="B144" s="11"/>
      <c r="C144" s="134"/>
      <c r="D144" s="26" t="s">
        <v>289</v>
      </c>
      <c r="E144" s="78"/>
      <c r="F144" s="77"/>
      <c r="G144" s="77"/>
    </row>
    <row r="145" spans="1:7">
      <c r="A145" s="11"/>
      <c r="B145" s="11"/>
      <c r="C145" s="134"/>
      <c r="D145" s="32" t="s">
        <v>97</v>
      </c>
      <c r="E145" s="76" t="s">
        <v>32</v>
      </c>
      <c r="F145" s="77"/>
      <c r="G145" s="77"/>
    </row>
    <row r="146" spans="1:7">
      <c r="A146" s="11"/>
      <c r="B146" s="11"/>
      <c r="C146" s="134"/>
      <c r="D146" s="32" t="s">
        <v>98</v>
      </c>
      <c r="E146" s="76" t="s">
        <v>32</v>
      </c>
      <c r="F146" s="77"/>
      <c r="G146" s="77"/>
    </row>
    <row r="147" spans="1:7">
      <c r="A147" s="11"/>
      <c r="B147" s="11"/>
      <c r="C147" s="134"/>
      <c r="D147" s="29" t="s">
        <v>99</v>
      </c>
      <c r="E147" s="76" t="s">
        <v>32</v>
      </c>
      <c r="F147" s="77"/>
      <c r="G147" s="77"/>
    </row>
    <row r="148" spans="1:7">
      <c r="A148" s="11"/>
      <c r="B148" s="11"/>
      <c r="C148" s="134"/>
      <c r="D148" s="26" t="s">
        <v>102</v>
      </c>
      <c r="E148" s="78"/>
      <c r="F148" s="77"/>
      <c r="G148" s="77"/>
    </row>
    <row r="149" spans="1:7">
      <c r="A149" s="11"/>
      <c r="B149" s="11"/>
      <c r="C149" s="134"/>
      <c r="D149" s="27" t="s">
        <v>8</v>
      </c>
      <c r="E149" s="76" t="s">
        <v>32</v>
      </c>
      <c r="F149" s="77"/>
      <c r="G149" s="77"/>
    </row>
    <row r="150" spans="1:7">
      <c r="A150" s="11"/>
      <c r="B150" s="11"/>
      <c r="C150" s="134"/>
      <c r="D150" s="27" t="s">
        <v>9</v>
      </c>
      <c r="E150" s="76" t="s">
        <v>33</v>
      </c>
      <c r="F150" s="77"/>
      <c r="G150" s="77"/>
    </row>
    <row r="151" spans="1:7">
      <c r="A151" s="11"/>
      <c r="B151" s="11"/>
      <c r="C151" s="134"/>
      <c r="D151" s="27" t="s">
        <v>10</v>
      </c>
      <c r="E151" s="76" t="s">
        <v>32</v>
      </c>
      <c r="F151" s="77"/>
      <c r="G151" s="77"/>
    </row>
    <row r="152" spans="1:7">
      <c r="A152" s="11"/>
      <c r="B152" s="11"/>
      <c r="C152" s="134"/>
      <c r="D152" s="27" t="s">
        <v>11</v>
      </c>
      <c r="E152" s="76" t="s">
        <v>32</v>
      </c>
      <c r="F152" s="77"/>
      <c r="G152" s="77"/>
    </row>
    <row r="153" spans="1:7">
      <c r="A153" s="11"/>
      <c r="B153" s="11"/>
      <c r="C153" s="134"/>
      <c r="D153" s="27" t="s">
        <v>13</v>
      </c>
      <c r="E153" s="76" t="s">
        <v>33</v>
      </c>
      <c r="F153" s="77"/>
      <c r="G153" s="77"/>
    </row>
    <row r="154" spans="1:7">
      <c r="A154" s="11"/>
      <c r="B154" s="11"/>
      <c r="C154" s="134"/>
      <c r="D154" s="27" t="s">
        <v>14</v>
      </c>
      <c r="E154" s="76" t="s">
        <v>33</v>
      </c>
      <c r="F154" s="77"/>
      <c r="G154" s="77"/>
    </row>
    <row r="155" spans="1:7">
      <c r="A155" s="11"/>
      <c r="B155" s="11"/>
      <c r="C155" s="134"/>
      <c r="D155" s="27" t="s">
        <v>15</v>
      </c>
      <c r="E155" s="76" t="s">
        <v>32</v>
      </c>
      <c r="F155" s="77"/>
      <c r="G155" s="77"/>
    </row>
    <row r="156" spans="1:7">
      <c r="A156" s="11"/>
      <c r="B156" s="11"/>
      <c r="C156" s="134"/>
      <c r="D156" s="27" t="s">
        <v>16</v>
      </c>
      <c r="E156" s="76" t="s">
        <v>32</v>
      </c>
      <c r="F156" s="77"/>
      <c r="G156" s="77"/>
    </row>
    <row r="157" spans="1:7">
      <c r="A157" s="11"/>
      <c r="B157" s="11"/>
      <c r="C157" s="134"/>
      <c r="D157" s="27" t="s">
        <v>17</v>
      </c>
      <c r="E157" s="76" t="s">
        <v>32</v>
      </c>
      <c r="F157" s="77"/>
      <c r="G157" s="77"/>
    </row>
    <row r="158" spans="1:7">
      <c r="A158" s="11"/>
      <c r="B158" s="11"/>
      <c r="C158" s="134"/>
      <c r="D158" s="32" t="s">
        <v>12</v>
      </c>
      <c r="E158" s="76" t="s">
        <v>32</v>
      </c>
      <c r="F158" s="77"/>
      <c r="G158" s="77"/>
    </row>
    <row r="159" spans="1:7" ht="13.5" customHeight="1">
      <c r="A159" s="11"/>
      <c r="B159" s="11"/>
      <c r="C159" s="134"/>
      <c r="D159" s="32" t="s">
        <v>184</v>
      </c>
      <c r="E159" s="76" t="s">
        <v>33</v>
      </c>
      <c r="F159" s="77"/>
      <c r="G159" s="77"/>
    </row>
    <row r="160" spans="1:7" ht="13.5" customHeight="1">
      <c r="A160" s="11"/>
      <c r="B160" s="11"/>
      <c r="C160" s="134"/>
      <c r="D160" s="32" t="s">
        <v>185</v>
      </c>
      <c r="E160" s="76" t="s">
        <v>32</v>
      </c>
      <c r="F160" s="77"/>
      <c r="G160" s="77"/>
    </row>
    <row r="161" spans="1:7">
      <c r="A161" s="11"/>
      <c r="B161" s="11"/>
      <c r="C161" s="134"/>
      <c r="D161" s="29" t="s">
        <v>100</v>
      </c>
      <c r="E161" s="76"/>
      <c r="F161" s="77"/>
      <c r="G161" s="77"/>
    </row>
    <row r="162" spans="1:7" ht="46.5" customHeight="1">
      <c r="A162" s="11"/>
      <c r="B162" s="11"/>
      <c r="C162" s="134"/>
      <c r="D162" s="25" t="s">
        <v>101</v>
      </c>
      <c r="E162" s="106">
        <v>0.75</v>
      </c>
      <c r="F162" s="77"/>
      <c r="G162" s="77"/>
    </row>
    <row r="163" spans="1:7">
      <c r="A163" s="11"/>
      <c r="B163" s="11"/>
      <c r="C163" s="134"/>
      <c r="D163" s="26" t="s">
        <v>103</v>
      </c>
      <c r="E163" s="78"/>
      <c r="F163" s="77"/>
      <c r="G163" s="77"/>
    </row>
    <row r="164" spans="1:7">
      <c r="A164" s="11"/>
      <c r="B164" s="11"/>
      <c r="C164" s="134"/>
      <c r="D164" s="27" t="s">
        <v>8</v>
      </c>
      <c r="E164" s="76" t="s">
        <v>32</v>
      </c>
      <c r="F164" s="77"/>
      <c r="G164" s="77"/>
    </row>
    <row r="165" spans="1:7">
      <c r="A165" s="11"/>
      <c r="B165" s="11"/>
      <c r="C165" s="134"/>
      <c r="D165" s="27" t="s">
        <v>9</v>
      </c>
      <c r="E165" s="76" t="s">
        <v>32</v>
      </c>
      <c r="F165" s="77"/>
      <c r="G165" s="77"/>
    </row>
    <row r="166" spans="1:7">
      <c r="A166" s="11"/>
      <c r="B166" s="11"/>
      <c r="C166" s="134"/>
      <c r="D166" s="27" t="s">
        <v>10</v>
      </c>
      <c r="E166" s="76" t="s">
        <v>32</v>
      </c>
      <c r="F166" s="77"/>
      <c r="G166" s="77"/>
    </row>
    <row r="167" spans="1:7">
      <c r="A167" s="11"/>
      <c r="B167" s="11"/>
      <c r="C167" s="134"/>
      <c r="D167" s="27" t="s">
        <v>11</v>
      </c>
      <c r="E167" s="76" t="s">
        <v>32</v>
      </c>
      <c r="F167" s="77"/>
      <c r="G167" s="77"/>
    </row>
    <row r="168" spans="1:7">
      <c r="A168" s="11"/>
      <c r="B168" s="11"/>
      <c r="C168" s="134"/>
      <c r="D168" s="27" t="s">
        <v>13</v>
      </c>
      <c r="E168" s="76" t="s">
        <v>32</v>
      </c>
      <c r="F168" s="77"/>
      <c r="G168" s="77"/>
    </row>
    <row r="169" spans="1:7">
      <c r="A169" s="11"/>
      <c r="B169" s="11"/>
      <c r="C169" s="134"/>
      <c r="D169" s="27" t="s">
        <v>14</v>
      </c>
      <c r="E169" s="76" t="s">
        <v>32</v>
      </c>
      <c r="F169" s="77"/>
      <c r="G169" s="77"/>
    </row>
    <row r="170" spans="1:7">
      <c r="A170" s="11"/>
      <c r="B170" s="11"/>
      <c r="C170" s="134"/>
      <c r="D170" s="27" t="s">
        <v>15</v>
      </c>
      <c r="E170" s="76" t="s">
        <v>33</v>
      </c>
      <c r="F170" s="77"/>
      <c r="G170" s="77"/>
    </row>
    <row r="171" spans="1:7">
      <c r="A171" s="11"/>
      <c r="B171" s="11"/>
      <c r="C171" s="134"/>
      <c r="D171" s="27" t="s">
        <v>16</v>
      </c>
      <c r="E171" s="76" t="s">
        <v>33</v>
      </c>
      <c r="F171" s="77"/>
      <c r="G171" s="77"/>
    </row>
    <row r="172" spans="1:7">
      <c r="A172" s="11"/>
      <c r="B172" s="11"/>
      <c r="C172" s="134"/>
      <c r="D172" s="27" t="s">
        <v>17</v>
      </c>
      <c r="E172" s="76" t="s">
        <v>33</v>
      </c>
      <c r="F172" s="77"/>
      <c r="G172" s="77"/>
    </row>
    <row r="173" spans="1:7">
      <c r="A173" s="11"/>
      <c r="B173" s="11"/>
      <c r="C173" s="134"/>
      <c r="D173" s="32" t="s">
        <v>12</v>
      </c>
      <c r="E173" s="76" t="s">
        <v>33</v>
      </c>
      <c r="F173" s="77"/>
      <c r="G173" s="77"/>
    </row>
    <row r="174" spans="1:7">
      <c r="A174" s="11"/>
      <c r="B174" s="11"/>
      <c r="C174" s="134"/>
      <c r="D174" s="32" t="s">
        <v>184</v>
      </c>
      <c r="E174" s="76" t="s">
        <v>32</v>
      </c>
      <c r="F174" s="77"/>
      <c r="G174" s="77"/>
    </row>
    <row r="175" spans="1:7">
      <c r="A175" s="11"/>
      <c r="B175" s="11"/>
      <c r="C175" s="134"/>
      <c r="D175" s="29" t="s">
        <v>100</v>
      </c>
      <c r="E175" s="76" t="s">
        <v>33</v>
      </c>
      <c r="F175" s="77"/>
      <c r="G175" s="77"/>
    </row>
    <row r="176" spans="1:7" ht="46.5" customHeight="1">
      <c r="A176" s="11"/>
      <c r="B176" s="11"/>
      <c r="C176" s="134"/>
      <c r="D176" s="25" t="s">
        <v>101</v>
      </c>
      <c r="E176" s="106"/>
      <c r="F176" s="77"/>
      <c r="G176" s="77"/>
    </row>
    <row r="177" spans="1:7" ht="46.5" customHeight="1">
      <c r="A177" s="11"/>
      <c r="B177" s="11"/>
      <c r="C177" s="135"/>
      <c r="D177" s="25" t="s">
        <v>207</v>
      </c>
      <c r="E177" s="124" t="s">
        <v>316</v>
      </c>
      <c r="F177" s="125"/>
      <c r="G177" s="126"/>
    </row>
    <row r="178" spans="1:7">
      <c r="A178" s="11"/>
      <c r="B178" s="11"/>
      <c r="E178" s="81"/>
      <c r="F178" s="77"/>
      <c r="G178" s="77"/>
    </row>
    <row r="179" spans="1:7" ht="14.25" customHeight="1">
      <c r="A179" s="11"/>
      <c r="B179" s="11"/>
      <c r="C179" s="133" t="s">
        <v>194</v>
      </c>
      <c r="D179" s="53" t="s">
        <v>171</v>
      </c>
      <c r="E179" s="78"/>
      <c r="F179" s="77"/>
      <c r="G179" s="77"/>
    </row>
    <row r="180" spans="1:7">
      <c r="A180" s="11"/>
      <c r="B180" s="11"/>
      <c r="C180" s="134"/>
      <c r="D180" s="37" t="s">
        <v>291</v>
      </c>
      <c r="E180" s="78"/>
      <c r="F180" s="77"/>
      <c r="G180" s="77"/>
    </row>
    <row r="181" spans="1:7">
      <c r="A181" s="11"/>
      <c r="B181" s="11"/>
      <c r="C181" s="134"/>
      <c r="D181" s="27" t="s">
        <v>106</v>
      </c>
      <c r="E181" s="76" t="s">
        <v>33</v>
      </c>
      <c r="F181" s="77"/>
      <c r="G181" s="77"/>
    </row>
    <row r="182" spans="1:7" ht="14.25" customHeight="1">
      <c r="A182" s="11"/>
      <c r="B182" s="11"/>
      <c r="C182" s="134" t="s">
        <v>148</v>
      </c>
      <c r="D182" s="27" t="s">
        <v>107</v>
      </c>
      <c r="E182" s="76" t="s">
        <v>33</v>
      </c>
      <c r="F182" s="77"/>
      <c r="G182" s="77"/>
    </row>
    <row r="183" spans="1:7" ht="14.25" customHeight="1">
      <c r="A183" s="11"/>
      <c r="B183" s="11"/>
      <c r="C183" s="134" t="s">
        <v>149</v>
      </c>
      <c r="D183" s="27" t="s">
        <v>108</v>
      </c>
      <c r="E183" s="76" t="s">
        <v>33</v>
      </c>
      <c r="F183" s="77"/>
      <c r="G183" s="77"/>
    </row>
    <row r="184" spans="1:7">
      <c r="A184" s="11"/>
      <c r="B184" s="11"/>
      <c r="C184" s="134"/>
      <c r="D184" s="37" t="s">
        <v>292</v>
      </c>
      <c r="E184" s="78"/>
      <c r="F184" s="77"/>
      <c r="G184" s="77"/>
    </row>
    <row r="185" spans="1:7">
      <c r="A185" s="11"/>
      <c r="B185" s="11"/>
      <c r="C185" s="134"/>
      <c r="D185" s="27" t="s">
        <v>290</v>
      </c>
      <c r="E185" s="76" t="s">
        <v>32</v>
      </c>
      <c r="F185" s="77"/>
      <c r="G185" s="77"/>
    </row>
    <row r="186" spans="1:7">
      <c r="A186" s="11"/>
      <c r="B186" s="11"/>
      <c r="C186" s="134"/>
      <c r="D186" s="29" t="s">
        <v>111</v>
      </c>
      <c r="E186" s="76" t="s">
        <v>114</v>
      </c>
      <c r="F186" s="77"/>
      <c r="G186" s="77"/>
    </row>
    <row r="187" spans="1:7">
      <c r="A187" s="11"/>
      <c r="B187" s="11"/>
      <c r="C187" s="134"/>
      <c r="D187" s="53" t="s">
        <v>252</v>
      </c>
      <c r="E187" s="76" t="s">
        <v>32</v>
      </c>
      <c r="F187" s="77"/>
      <c r="G187" s="77"/>
    </row>
    <row r="188" spans="1:7">
      <c r="A188" s="11"/>
      <c r="B188" s="11"/>
      <c r="C188" s="134"/>
      <c r="D188" s="53" t="s">
        <v>253</v>
      </c>
      <c r="E188" s="78"/>
      <c r="F188" s="77"/>
      <c r="G188" s="77"/>
    </row>
    <row r="189" spans="1:7">
      <c r="A189" s="11"/>
      <c r="B189" s="11"/>
      <c r="C189" s="134"/>
      <c r="D189" s="27" t="s">
        <v>121</v>
      </c>
      <c r="E189" s="76" t="s">
        <v>32</v>
      </c>
      <c r="F189" s="77"/>
      <c r="G189" s="77"/>
    </row>
    <row r="190" spans="1:7">
      <c r="A190" s="11"/>
      <c r="B190" s="11"/>
      <c r="C190" s="134"/>
      <c r="D190" s="32" t="s">
        <v>122</v>
      </c>
      <c r="E190" s="76" t="s">
        <v>33</v>
      </c>
      <c r="F190" s="77"/>
      <c r="G190" s="77"/>
    </row>
    <row r="191" spans="1:7">
      <c r="A191" s="11"/>
      <c r="B191" s="11"/>
      <c r="C191" s="134"/>
      <c r="D191" s="32" t="s">
        <v>116</v>
      </c>
      <c r="E191" s="76" t="s">
        <v>32</v>
      </c>
      <c r="F191" s="77"/>
      <c r="G191" s="77"/>
    </row>
    <row r="192" spans="1:7">
      <c r="A192" s="11"/>
      <c r="B192" s="11"/>
      <c r="C192" s="134"/>
      <c r="D192" s="32" t="s">
        <v>172</v>
      </c>
      <c r="E192" s="76" t="s">
        <v>32</v>
      </c>
      <c r="F192" s="77"/>
      <c r="G192" s="77"/>
    </row>
    <row r="193" spans="1:7">
      <c r="A193" s="11"/>
      <c r="B193" s="11"/>
      <c r="C193" s="134"/>
      <c r="D193" s="27" t="s">
        <v>117</v>
      </c>
      <c r="E193" s="76" t="s">
        <v>33</v>
      </c>
      <c r="F193" s="77"/>
      <c r="G193" s="77"/>
    </row>
    <row r="194" spans="1:7">
      <c r="A194" s="11"/>
      <c r="B194" s="11"/>
      <c r="C194" s="134"/>
      <c r="D194" s="27" t="s">
        <v>118</v>
      </c>
      <c r="E194" s="76" t="s">
        <v>32</v>
      </c>
      <c r="F194" s="77"/>
      <c r="G194" s="77"/>
    </row>
    <row r="195" spans="1:7">
      <c r="A195" s="11"/>
      <c r="B195" s="11"/>
      <c r="C195" s="134"/>
      <c r="D195" s="27" t="s">
        <v>119</v>
      </c>
      <c r="E195" s="76" t="s">
        <v>32</v>
      </c>
      <c r="F195" s="77"/>
      <c r="G195" s="77"/>
    </row>
    <row r="196" spans="1:7">
      <c r="A196" s="11"/>
      <c r="B196" s="11"/>
      <c r="C196" s="134"/>
      <c r="D196" s="27" t="s">
        <v>120</v>
      </c>
      <c r="E196" s="76" t="s">
        <v>32</v>
      </c>
      <c r="F196" s="77"/>
      <c r="G196" s="77"/>
    </row>
    <row r="197" spans="1:7">
      <c r="A197" s="11"/>
      <c r="B197" s="11"/>
      <c r="C197" s="135"/>
      <c r="D197" s="29"/>
      <c r="E197" s="78"/>
      <c r="F197" s="77"/>
      <c r="G197" s="77"/>
    </row>
    <row r="198" spans="1:7" s="5" customFormat="1">
      <c r="A198" s="11"/>
      <c r="B198" s="11"/>
      <c r="C198" s="18"/>
      <c r="D198" s="12"/>
      <c r="E198" s="83"/>
      <c r="F198" s="77"/>
      <c r="G198" s="77"/>
    </row>
    <row r="199" spans="1:7" ht="14.25" customHeight="1">
      <c r="A199" s="11"/>
      <c r="B199" s="14"/>
      <c r="C199" s="133" t="s">
        <v>154</v>
      </c>
      <c r="D199" s="31" t="s">
        <v>123</v>
      </c>
      <c r="E199" s="84"/>
      <c r="F199" s="77"/>
      <c r="G199" s="77"/>
    </row>
    <row r="200" spans="1:7" ht="14.25" customHeight="1">
      <c r="A200" s="11"/>
      <c r="B200" s="15"/>
      <c r="C200" s="134" t="s">
        <v>150</v>
      </c>
      <c r="D200" s="27" t="s">
        <v>293</v>
      </c>
      <c r="E200" s="76" t="s">
        <v>1</v>
      </c>
      <c r="F200" s="77"/>
      <c r="G200" s="77"/>
    </row>
    <row r="201" spans="1:7">
      <c r="A201" s="11"/>
      <c r="B201" s="11"/>
      <c r="C201" s="134"/>
      <c r="D201" s="27" t="s">
        <v>294</v>
      </c>
      <c r="E201" s="76" t="s">
        <v>0</v>
      </c>
      <c r="F201" s="77"/>
      <c r="G201" s="77"/>
    </row>
    <row r="202" spans="1:7">
      <c r="A202" s="11"/>
      <c r="B202" s="11"/>
      <c r="C202" s="134"/>
      <c r="D202" s="27" t="s">
        <v>295</v>
      </c>
      <c r="E202" s="76" t="s">
        <v>0</v>
      </c>
      <c r="F202" s="77"/>
      <c r="G202" s="77"/>
    </row>
    <row r="203" spans="1:7">
      <c r="A203" s="11"/>
      <c r="B203" s="11"/>
      <c r="C203" s="134"/>
      <c r="D203" s="29" t="s">
        <v>124</v>
      </c>
      <c r="E203" s="76" t="s">
        <v>1</v>
      </c>
      <c r="F203" s="77"/>
      <c r="G203" s="77"/>
    </row>
    <row r="204" spans="1:7" ht="34.5" customHeight="1">
      <c r="A204" s="11"/>
      <c r="B204" s="11"/>
      <c r="C204" s="134"/>
      <c r="D204" s="25" t="s">
        <v>296</v>
      </c>
      <c r="E204" s="76" t="s">
        <v>32</v>
      </c>
      <c r="F204" s="77"/>
      <c r="G204" s="77"/>
    </row>
    <row r="205" spans="1:7" ht="41.25" customHeight="1">
      <c r="A205" s="11"/>
      <c r="B205" s="11"/>
      <c r="C205" s="134"/>
      <c r="D205" s="25" t="s">
        <v>297</v>
      </c>
      <c r="E205" s="76" t="s">
        <v>32</v>
      </c>
      <c r="F205" s="77"/>
      <c r="G205" s="77"/>
    </row>
    <row r="206" spans="1:7" ht="47.25" customHeight="1">
      <c r="A206" s="11"/>
      <c r="B206" s="11"/>
      <c r="C206" s="134"/>
      <c r="D206" s="25" t="s">
        <v>298</v>
      </c>
      <c r="E206" s="76" t="s">
        <v>32</v>
      </c>
      <c r="F206" s="77"/>
      <c r="G206" s="77"/>
    </row>
    <row r="207" spans="1:7" ht="42" customHeight="1">
      <c r="A207" s="11"/>
      <c r="B207" s="11"/>
      <c r="C207" s="134"/>
      <c r="D207" s="25" t="s">
        <v>299</v>
      </c>
      <c r="E207" s="76" t="s">
        <v>32</v>
      </c>
      <c r="F207" s="77"/>
      <c r="G207" s="77"/>
    </row>
    <row r="208" spans="1:7" ht="42.75" customHeight="1">
      <c r="A208" s="11"/>
      <c r="B208" s="11"/>
      <c r="C208" s="134"/>
      <c r="D208" s="25" t="s">
        <v>300</v>
      </c>
      <c r="E208" s="76" t="s">
        <v>32</v>
      </c>
      <c r="F208" s="77"/>
      <c r="G208" s="77"/>
    </row>
    <row r="209" spans="1:7" ht="47.25" customHeight="1">
      <c r="A209" s="11"/>
      <c r="B209" s="11"/>
      <c r="C209" s="135"/>
      <c r="D209" s="25" t="s">
        <v>301</v>
      </c>
      <c r="E209" s="76" t="s">
        <v>32</v>
      </c>
      <c r="F209" s="77"/>
      <c r="G209" s="77"/>
    </row>
    <row r="210" spans="1:7" s="5" customFormat="1">
      <c r="A210" s="11"/>
      <c r="B210" s="11"/>
      <c r="C210" s="18"/>
      <c r="D210" s="13"/>
      <c r="E210" s="83"/>
      <c r="F210" s="85"/>
      <c r="G210" s="77"/>
    </row>
    <row r="211" spans="1:7" ht="47.25" customHeight="1">
      <c r="A211" s="11"/>
      <c r="B211" s="11"/>
      <c r="C211" s="133" t="s">
        <v>156</v>
      </c>
      <c r="D211" s="25" t="s">
        <v>302</v>
      </c>
      <c r="E211" s="76" t="s">
        <v>33</v>
      </c>
      <c r="F211" s="77"/>
      <c r="G211" s="77"/>
    </row>
    <row r="212" spans="1:7" ht="47.25" customHeight="1">
      <c r="A212" s="11"/>
      <c r="B212" s="11"/>
      <c r="C212" s="134" t="s">
        <v>151</v>
      </c>
      <c r="D212" s="25" t="s">
        <v>303</v>
      </c>
      <c r="E212" s="76" t="s">
        <v>32</v>
      </c>
      <c r="F212" s="77"/>
      <c r="G212" s="77"/>
    </row>
    <row r="213" spans="1:7">
      <c r="A213" s="11"/>
      <c r="B213" s="11"/>
      <c r="C213" s="134"/>
      <c r="D213" s="31" t="s">
        <v>304</v>
      </c>
      <c r="E213" s="78"/>
      <c r="F213" s="77"/>
      <c r="G213" s="77"/>
    </row>
    <row r="214" spans="1:7">
      <c r="A214" s="11"/>
      <c r="B214" s="11"/>
      <c r="C214" s="134"/>
      <c r="D214" s="27" t="s">
        <v>133</v>
      </c>
      <c r="E214" s="76" t="s">
        <v>33</v>
      </c>
      <c r="F214" s="77"/>
      <c r="G214" s="77"/>
    </row>
    <row r="215" spans="1:7">
      <c r="A215" s="11"/>
      <c r="B215" s="11"/>
      <c r="C215" s="134"/>
      <c r="D215" s="27" t="s">
        <v>256</v>
      </c>
      <c r="E215" s="76"/>
      <c r="F215" s="77"/>
      <c r="G215" s="77"/>
    </row>
    <row r="216" spans="1:7">
      <c r="A216" s="11"/>
      <c r="B216" s="11"/>
      <c r="C216" s="134"/>
      <c r="D216" s="27" t="s">
        <v>135</v>
      </c>
      <c r="E216" s="76"/>
      <c r="F216" s="77"/>
      <c r="G216" s="77"/>
    </row>
    <row r="217" spans="1:7">
      <c r="A217" s="11"/>
      <c r="B217" s="11"/>
      <c r="C217" s="135"/>
      <c r="D217" s="29" t="s">
        <v>146</v>
      </c>
      <c r="E217" s="76"/>
      <c r="F217" s="77"/>
      <c r="G217" s="77"/>
    </row>
    <row r="218" spans="1:7">
      <c r="A218" s="11"/>
      <c r="B218" s="11"/>
      <c r="E218" s="81"/>
      <c r="F218" s="77"/>
      <c r="G218" s="77"/>
    </row>
    <row r="219" spans="1:7" ht="14.25" customHeight="1">
      <c r="A219" s="11"/>
      <c r="B219" s="11"/>
      <c r="C219" s="133" t="s">
        <v>155</v>
      </c>
      <c r="D219" s="38" t="s">
        <v>305</v>
      </c>
      <c r="E219" s="78"/>
      <c r="F219" s="77"/>
      <c r="G219" s="77"/>
    </row>
    <row r="220" spans="1:7" ht="14.25" customHeight="1">
      <c r="A220" s="11"/>
      <c r="B220" s="11"/>
      <c r="C220" s="134"/>
      <c r="D220" s="29" t="s">
        <v>306</v>
      </c>
      <c r="E220" s="76"/>
      <c r="F220" s="77"/>
      <c r="G220" s="77"/>
    </row>
    <row r="221" spans="1:7">
      <c r="A221" s="11"/>
      <c r="B221" s="11"/>
      <c r="C221" s="134"/>
      <c r="D221" s="93" t="s">
        <v>202</v>
      </c>
      <c r="E221" s="78"/>
      <c r="F221" s="77"/>
      <c r="G221" s="77"/>
    </row>
    <row r="222" spans="1:7">
      <c r="A222" s="11"/>
      <c r="B222" s="11"/>
      <c r="C222" s="134"/>
      <c r="D222" s="32" t="s">
        <v>308</v>
      </c>
      <c r="E222" s="76"/>
      <c r="F222" s="77"/>
      <c r="G222" s="77"/>
    </row>
    <row r="223" spans="1:7">
      <c r="A223" s="11"/>
      <c r="B223" s="11"/>
      <c r="C223" s="134"/>
      <c r="D223" s="32" t="s">
        <v>309</v>
      </c>
      <c r="E223" s="76"/>
      <c r="F223" s="77"/>
      <c r="G223" s="77"/>
    </row>
    <row r="224" spans="1:7">
      <c r="A224" s="11"/>
      <c r="B224" s="11"/>
      <c r="C224" s="134"/>
      <c r="D224" s="32" t="s">
        <v>307</v>
      </c>
      <c r="E224" s="76"/>
      <c r="F224" s="77"/>
      <c r="G224" s="77"/>
    </row>
    <row r="225" spans="1:7">
      <c r="A225" s="11"/>
      <c r="B225" s="11"/>
      <c r="C225" s="134"/>
      <c r="D225" s="29" t="s">
        <v>211</v>
      </c>
      <c r="E225" s="76"/>
      <c r="F225" s="77"/>
      <c r="G225" s="77"/>
    </row>
    <row r="226" spans="1:7">
      <c r="A226" s="11"/>
      <c r="B226" s="11"/>
      <c r="C226" s="134"/>
      <c r="D226" s="34" t="s">
        <v>212</v>
      </c>
      <c r="E226" s="76"/>
      <c r="F226" s="77"/>
      <c r="G226" s="77"/>
    </row>
    <row r="227" spans="1:7">
      <c r="A227" s="11"/>
      <c r="B227" s="11"/>
      <c r="C227" s="134"/>
      <c r="D227" s="34" t="s">
        <v>142</v>
      </c>
      <c r="E227" s="76"/>
      <c r="F227" s="77"/>
      <c r="G227" s="77"/>
    </row>
    <row r="228" spans="1:7">
      <c r="A228" s="11"/>
      <c r="B228" s="11"/>
      <c r="C228" s="134"/>
      <c r="D228" s="34" t="s">
        <v>143</v>
      </c>
      <c r="E228" s="76"/>
      <c r="F228" s="77"/>
      <c r="G228" s="77"/>
    </row>
    <row r="229" spans="1:7">
      <c r="A229" s="11"/>
      <c r="B229" s="11"/>
      <c r="C229" s="134"/>
      <c r="D229" s="36" t="s">
        <v>310</v>
      </c>
      <c r="E229" s="76"/>
      <c r="F229" s="77"/>
      <c r="G229" s="77"/>
    </row>
    <row r="230" spans="1:7">
      <c r="A230" s="11"/>
      <c r="B230" s="11"/>
      <c r="C230" s="134"/>
      <c r="D230" s="38" t="s">
        <v>144</v>
      </c>
      <c r="E230" s="78"/>
      <c r="F230" s="77"/>
      <c r="G230" s="77"/>
    </row>
    <row r="231" spans="1:7" ht="13.5" customHeight="1">
      <c r="A231" s="11"/>
      <c r="B231" s="11"/>
      <c r="C231" s="134"/>
      <c r="D231" s="39" t="s">
        <v>208</v>
      </c>
      <c r="E231" s="76"/>
      <c r="F231" s="77"/>
      <c r="G231" s="77"/>
    </row>
    <row r="232" spans="1:7" ht="3" hidden="1" customHeight="1">
      <c r="A232" s="11"/>
      <c r="B232" s="11"/>
      <c r="C232" s="134"/>
      <c r="F232" s="9"/>
      <c r="G232" s="9"/>
    </row>
    <row r="233" spans="1:7">
      <c r="A233" s="11"/>
      <c r="B233" s="11"/>
      <c r="C233" s="134"/>
      <c r="D233" s="130"/>
      <c r="E233" s="16"/>
      <c r="F233" s="9"/>
      <c r="G233" s="9"/>
    </row>
    <row r="234" spans="1:7">
      <c r="A234" s="11"/>
      <c r="B234" s="11"/>
      <c r="C234" s="134"/>
      <c r="D234" s="131"/>
      <c r="E234" s="16"/>
      <c r="F234" s="9"/>
      <c r="G234" s="9"/>
    </row>
    <row r="235" spans="1:7">
      <c r="A235" s="11"/>
      <c r="B235" s="11"/>
      <c r="C235" s="134"/>
      <c r="D235" s="131"/>
      <c r="E235" s="16"/>
      <c r="F235" s="9"/>
      <c r="G235" s="9"/>
    </row>
    <row r="236" spans="1:7">
      <c r="A236" s="11"/>
      <c r="B236" s="11"/>
      <c r="C236" s="134"/>
      <c r="D236" s="131"/>
      <c r="E236" s="16"/>
      <c r="F236" s="9"/>
      <c r="G236" s="9"/>
    </row>
    <row r="237" spans="1:7">
      <c r="A237" s="11"/>
      <c r="B237" s="11"/>
      <c r="C237" s="135"/>
      <c r="D237" s="132"/>
      <c r="E237" s="16"/>
      <c r="F237" s="9"/>
      <c r="G237" s="9"/>
    </row>
    <row r="238" spans="1:7">
      <c r="A238" s="11"/>
      <c r="B238" s="11"/>
      <c r="C238" s="16"/>
      <c r="D238" s="7"/>
      <c r="E238" s="16"/>
      <c r="F238" s="5"/>
      <c r="G238" s="5"/>
    </row>
    <row r="239" spans="1:7">
      <c r="A239" s="11"/>
      <c r="B239" s="11"/>
      <c r="C239" s="16"/>
      <c r="D239" s="7"/>
      <c r="E239" s="16"/>
      <c r="F239" s="5"/>
      <c r="G239" s="5"/>
    </row>
    <row r="240" spans="1:7">
      <c r="A240" s="11"/>
      <c r="B240" s="11"/>
      <c r="C240" s="16"/>
      <c r="D240" s="7"/>
      <c r="E240" s="16"/>
      <c r="F240" s="5"/>
      <c r="G240" s="5"/>
    </row>
    <row r="241" spans="1:7">
      <c r="A241" s="11"/>
      <c r="B241" s="11"/>
      <c r="C241" s="16"/>
      <c r="D241" s="7"/>
      <c r="E241" s="16"/>
      <c r="F241" s="5"/>
      <c r="G241" s="5"/>
    </row>
    <row r="242" spans="1:7">
      <c r="A242" s="11"/>
      <c r="B242" s="11"/>
      <c r="C242" s="16"/>
      <c r="D242" s="7"/>
      <c r="E242" s="16"/>
      <c r="F242" s="5"/>
      <c r="G242" s="5"/>
    </row>
    <row r="243" spans="1:7">
      <c r="A243" s="11"/>
      <c r="B243" s="11"/>
      <c r="C243" s="16"/>
      <c r="D243" s="7"/>
      <c r="E243" s="16"/>
      <c r="F243" s="5"/>
      <c r="G243" s="5"/>
    </row>
    <row r="244" spans="1:7">
      <c r="A244" s="11"/>
      <c r="B244" s="11"/>
      <c r="C244" s="16"/>
      <c r="D244" s="7"/>
      <c r="E244" s="16"/>
      <c r="F244" s="5"/>
      <c r="G244" s="5"/>
    </row>
    <row r="245" spans="1:7">
      <c r="A245" s="11"/>
      <c r="B245" s="11"/>
      <c r="C245" s="16"/>
      <c r="D245" s="7"/>
      <c r="E245" s="16"/>
      <c r="F245" s="5"/>
      <c r="G245" s="5"/>
    </row>
    <row r="246" spans="1:7">
      <c r="A246" s="11"/>
      <c r="B246" s="11"/>
      <c r="C246" s="16"/>
      <c r="D246" s="7"/>
      <c r="E246" s="16"/>
      <c r="F246" s="5"/>
      <c r="G246" s="5"/>
    </row>
    <row r="247" spans="1:7">
      <c r="A247" s="11"/>
      <c r="B247" s="11"/>
      <c r="C247" s="16"/>
      <c r="D247" s="7"/>
      <c r="E247" s="16"/>
      <c r="F247" s="5"/>
      <c r="G247" s="5"/>
    </row>
    <row r="248" spans="1:7">
      <c r="A248" s="11"/>
      <c r="B248" s="11"/>
      <c r="C248" s="16"/>
      <c r="D248" s="7"/>
      <c r="E248" s="16"/>
      <c r="F248" s="5"/>
      <c r="G248" s="5"/>
    </row>
    <row r="249" spans="1:7">
      <c r="A249" s="11"/>
      <c r="B249" s="11"/>
      <c r="C249" s="16"/>
      <c r="D249" s="7"/>
      <c r="E249" s="16"/>
      <c r="F249" s="5"/>
      <c r="G249" s="5"/>
    </row>
    <row r="250" spans="1:7">
      <c r="A250" s="11"/>
      <c r="B250" s="11"/>
      <c r="C250" s="16"/>
      <c r="D250" s="7"/>
      <c r="E250" s="16"/>
      <c r="F250" s="5"/>
      <c r="G250" s="5"/>
    </row>
    <row r="251" spans="1:7">
      <c r="A251" s="11"/>
      <c r="B251" s="11"/>
      <c r="C251" s="16"/>
      <c r="D251" s="7"/>
      <c r="E251" s="16"/>
      <c r="F251" s="5"/>
      <c r="G251" s="5"/>
    </row>
    <row r="252" spans="1:7">
      <c r="A252" s="7"/>
      <c r="B252" s="7"/>
      <c r="C252" s="7"/>
      <c r="D252" s="7"/>
      <c r="E252" s="7"/>
      <c r="F252" s="7"/>
      <c r="G252" s="7"/>
    </row>
    <row r="253" spans="1:7">
      <c r="A253" s="7"/>
      <c r="B253" s="7"/>
      <c r="C253" s="7"/>
      <c r="D253" s="7"/>
      <c r="E253" s="7"/>
      <c r="F253" s="7"/>
      <c r="G253" s="7"/>
    </row>
  </sheetData>
  <sheetProtection password="CCC2" sheet="1" objects="1" scenarios="1"/>
  <mergeCells count="15">
    <mergeCell ref="D233:D237"/>
    <mergeCell ref="C129:C136"/>
    <mergeCell ref="E139:G139"/>
    <mergeCell ref="C138:C177"/>
    <mergeCell ref="E177:G177"/>
    <mergeCell ref="C179:C197"/>
    <mergeCell ref="C199:C209"/>
    <mergeCell ref="C211:C217"/>
    <mergeCell ref="C219:C237"/>
    <mergeCell ref="C12:C71"/>
    <mergeCell ref="C104:C115"/>
    <mergeCell ref="E126:G126"/>
    <mergeCell ref="E127:G127"/>
    <mergeCell ref="C117:C127"/>
    <mergeCell ref="C73:C101"/>
  </mergeCells>
  <dataValidations count="8">
    <dataValidation type="list" allowBlank="1" showInputMessage="1" showErrorMessage="1" sqref="E20:E23 E200:E203 E78:E81 E129 E49 E104 E12 E15:E17">
      <formula1>List1</formula1>
    </dataValidation>
    <dataValidation type="list" allowBlank="1" showInputMessage="1" showErrorMessage="1" sqref="E26:E48 E73 E75:E77 E13 E131:E136 E138 E123:E125 E145:E147 E63:E70 E164:E175 E185 E204:E212 E214 E231 E149:E161 E51:E53 E24 E187:E198 E89 E91 E222:E229 E105:E114 E181:E183 E220 E93:E99 E102 E141:E142">
      <formula1>Yesno</formula1>
    </dataValidation>
    <dataValidation type="list" allowBlank="1" showInputMessage="1" showErrorMessage="1" sqref="E55:E56">
      <formula1>List5</formula1>
    </dataValidation>
    <dataValidation type="list" allowBlank="1" showInputMessage="1" showErrorMessage="1" sqref="E130:G130">
      <formula1>List7</formula1>
    </dataValidation>
    <dataValidation type="list" allowBlank="1" showInputMessage="1" showErrorMessage="1" sqref="E186">
      <formula1>List9</formula1>
    </dataValidation>
    <dataValidation type="list" allowBlank="1" showInputMessage="1" showErrorMessage="1" sqref="E215:E216">
      <formula1>Medal</formula1>
    </dataValidation>
    <dataValidation type="list" allowBlank="1" showInputMessage="1" showErrorMessage="1" sqref="E217">
      <formula1>Healthy</formula1>
    </dataValidation>
    <dataValidation allowBlank="1" showInputMessage="1" showErrorMessage="1" promptTitle="Physical Literacy" prompt="Physical Literacy can be described as the motivation, confidence, plysical competence, knowledge and understanding to maintain physical activity throughout life. Physical Literacy is valuable because it can enhance the quality of life._x000a__x000a_" sqref="D24:D25"/>
  </dataValidation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1" workbookViewId="0">
      <selection activeCell="N8" sqref="N8"/>
    </sheetView>
  </sheetViews>
  <sheetFormatPr defaultRowHeight="14.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6"/>
  <sheetViews>
    <sheetView topLeftCell="A10" workbookViewId="0">
      <selection activeCell="C22" sqref="C22:C27"/>
    </sheetView>
  </sheetViews>
  <sheetFormatPr defaultRowHeight="14.25"/>
  <cols>
    <col min="1" max="1" width="9.796875" bestFit="1" customWidth="1"/>
  </cols>
  <sheetData>
    <row r="2" spans="1:3">
      <c r="A2" t="s">
        <v>0</v>
      </c>
      <c r="C2" t="s">
        <v>32</v>
      </c>
    </row>
    <row r="3" spans="1:3">
      <c r="A3" t="s">
        <v>1</v>
      </c>
      <c r="C3" t="s">
        <v>33</v>
      </c>
    </row>
    <row r="4" spans="1:3">
      <c r="A4" t="s">
        <v>2</v>
      </c>
    </row>
    <row r="7" spans="1:3">
      <c r="A7">
        <v>0</v>
      </c>
      <c r="C7" t="s">
        <v>112</v>
      </c>
    </row>
    <row r="8" spans="1:3">
      <c r="A8">
        <v>1</v>
      </c>
      <c r="C8" t="s">
        <v>113</v>
      </c>
    </row>
    <row r="9" spans="1:3">
      <c r="A9">
        <v>2</v>
      </c>
      <c r="C9" t="s">
        <v>114</v>
      </c>
    </row>
    <row r="10" spans="1:3">
      <c r="A10">
        <v>3</v>
      </c>
      <c r="C10" t="s">
        <v>115</v>
      </c>
    </row>
    <row r="11" spans="1:3">
      <c r="A11" s="1" t="s">
        <v>7</v>
      </c>
    </row>
    <row r="13" spans="1:3">
      <c r="A13" t="s">
        <v>19</v>
      </c>
      <c r="C13" t="s">
        <v>136</v>
      </c>
    </row>
    <row r="14" spans="1:3">
      <c r="A14" t="s">
        <v>20</v>
      </c>
      <c r="C14" t="s">
        <v>137</v>
      </c>
    </row>
    <row r="15" spans="1:3">
      <c r="A15" t="s">
        <v>21</v>
      </c>
      <c r="C15" t="s">
        <v>138</v>
      </c>
    </row>
    <row r="17" spans="1:4">
      <c r="A17" t="s">
        <v>22</v>
      </c>
      <c r="C17" t="s">
        <v>139</v>
      </c>
    </row>
    <row r="18" spans="1:4">
      <c r="A18" t="s">
        <v>23</v>
      </c>
      <c r="C18" t="s">
        <v>140</v>
      </c>
    </row>
    <row r="19" spans="1:4">
      <c r="A19" t="s">
        <v>24</v>
      </c>
      <c r="C19" t="s">
        <v>141</v>
      </c>
    </row>
    <row r="20" spans="1:4">
      <c r="A20" t="s">
        <v>25</v>
      </c>
    </row>
    <row r="22" spans="1:4">
      <c r="A22" t="s">
        <v>26</v>
      </c>
      <c r="C22" t="s">
        <v>66</v>
      </c>
      <c r="D22" t="s">
        <v>187</v>
      </c>
    </row>
    <row r="23" spans="1:4">
      <c r="A23" s="2" t="s">
        <v>27</v>
      </c>
      <c r="C23" t="s">
        <v>215</v>
      </c>
      <c r="D23" t="s">
        <v>187</v>
      </c>
    </row>
    <row r="24" spans="1:4">
      <c r="A24" s="3" t="s">
        <v>28</v>
      </c>
      <c r="C24" t="s">
        <v>216</v>
      </c>
      <c r="D24" t="s">
        <v>188</v>
      </c>
    </row>
    <row r="25" spans="1:4">
      <c r="A25" s="4" t="s">
        <v>29</v>
      </c>
      <c r="C25" t="s">
        <v>217</v>
      </c>
      <c r="D25" t="s">
        <v>189</v>
      </c>
    </row>
    <row r="26" spans="1:4">
      <c r="A26" s="4" t="s">
        <v>30</v>
      </c>
      <c r="C26" s="105">
        <v>1</v>
      </c>
      <c r="D26" t="s">
        <v>189</v>
      </c>
    </row>
    <row r="27" spans="1:4">
      <c r="A27" s="4" t="s">
        <v>31</v>
      </c>
      <c r="C27">
        <v>0</v>
      </c>
      <c r="D27" t="s">
        <v>187</v>
      </c>
    </row>
    <row r="29" spans="1:4">
      <c r="A29" t="s">
        <v>66</v>
      </c>
    </row>
    <row r="30" spans="1:4">
      <c r="A30" t="s">
        <v>67</v>
      </c>
    </row>
    <row r="31" spans="1:4">
      <c r="A31" t="s">
        <v>68</v>
      </c>
    </row>
    <row r="32" spans="1:4">
      <c r="A32" t="s">
        <v>69</v>
      </c>
    </row>
    <row r="35" spans="1:1">
      <c r="A35">
        <v>0</v>
      </c>
    </row>
    <row r="36" spans="1:1">
      <c r="A36" s="2" t="s">
        <v>77</v>
      </c>
    </row>
    <row r="37" spans="1:1">
      <c r="A37" s="4" t="s">
        <v>27</v>
      </c>
    </row>
    <row r="38" spans="1:1">
      <c r="A38" t="s">
        <v>78</v>
      </c>
    </row>
    <row r="40" spans="1:1">
      <c r="A40" t="s">
        <v>87</v>
      </c>
    </row>
    <row r="41" spans="1:1">
      <c r="A41" t="s">
        <v>88</v>
      </c>
    </row>
    <row r="42" spans="1:1">
      <c r="A42" t="s">
        <v>89</v>
      </c>
    </row>
    <row r="44" spans="1:1">
      <c r="A44" s="4" t="s">
        <v>97</v>
      </c>
    </row>
    <row r="45" spans="1:1">
      <c r="A45" s="4" t="s">
        <v>98</v>
      </c>
    </row>
    <row r="46" spans="1:1">
      <c r="A46" s="4"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9"/>
  <sheetViews>
    <sheetView zoomScale="85" zoomScaleNormal="85" workbookViewId="0">
      <selection activeCell="H10" sqref="H10"/>
    </sheetView>
  </sheetViews>
  <sheetFormatPr defaultRowHeight="27.75" customHeight="1"/>
  <cols>
    <col min="3" max="3" width="62.8984375" customWidth="1"/>
    <col min="5" max="5" width="8.796875" style="57"/>
    <col min="6" max="6" width="8.796875" style="56"/>
  </cols>
  <sheetData>
    <row r="1" spans="1:6" ht="38.25">
      <c r="A1" s="123" t="s">
        <v>47</v>
      </c>
      <c r="B1" s="40">
        <v>1</v>
      </c>
      <c r="C1" s="25" t="s">
        <v>3</v>
      </c>
      <c r="D1" s="54" t="e">
        <f>'Primary School Questionaire'!#REF!</f>
        <v>#REF!</v>
      </c>
      <c r="E1" s="55" t="e">
        <f>IF(D1="sometimes","amber",IF(D1="often","green","Red"))</f>
        <v>#REF!</v>
      </c>
    </row>
    <row r="2" spans="1:6" ht="25.5">
      <c r="A2" s="121"/>
      <c r="B2" s="41">
        <v>2</v>
      </c>
      <c r="C2" s="25" t="s">
        <v>4</v>
      </c>
      <c r="D2" s="54" t="e">
        <f>'Primary School Questionaire'!#REF!</f>
        <v>#REF!</v>
      </c>
      <c r="E2" s="55" t="e">
        <f t="shared" ref="E2" si="0">IF(D2="sometimes","amber",IF(D2="often","green","Red"))</f>
        <v>#REF!</v>
      </c>
    </row>
    <row r="3" spans="1:6" ht="27.75" customHeight="1">
      <c r="A3" s="121"/>
      <c r="B3" s="41">
        <v>3</v>
      </c>
      <c r="C3" s="25" t="s">
        <v>5</v>
      </c>
      <c r="D3" s="54" t="str">
        <f>'Primary School Questionaire'!E16</f>
        <v>Sometimes</v>
      </c>
      <c r="E3" s="55" t="str">
        <f>IF(D3="sometimes","amber",IF(D3="often","green","Red"))</f>
        <v>amber</v>
      </c>
    </row>
    <row r="4" spans="1:6" ht="27.75" customHeight="1">
      <c r="A4" s="121"/>
      <c r="B4" s="41">
        <v>4</v>
      </c>
      <c r="C4" s="25" t="s">
        <v>6</v>
      </c>
      <c r="D4" s="54" t="str">
        <f>'Primary School Questionaire'!E17</f>
        <v>Often</v>
      </c>
      <c r="E4" s="55" t="str">
        <f>IF(D4="sometimes","amber",IF(D4="often","green","Red"))</f>
        <v>green</v>
      </c>
    </row>
    <row r="5" spans="1:6" ht="27.75" customHeight="1">
      <c r="A5" s="121"/>
      <c r="B5" s="41">
        <v>5</v>
      </c>
      <c r="C5" s="25" t="s">
        <v>168</v>
      </c>
      <c r="D5" s="54" t="str">
        <f>'Primary School Questionaire'!E18</f>
        <v>2hrs + daily mile 5 x 15min</v>
      </c>
      <c r="E5" s="57" t="str">
        <f>IF(D5&lt;2,"Red","Green")</f>
        <v>Green</v>
      </c>
    </row>
    <row r="6" spans="1:6" ht="27.75" customHeight="1">
      <c r="A6" s="121"/>
      <c r="B6" s="121">
        <v>6</v>
      </c>
      <c r="C6" s="31" t="s">
        <v>174</v>
      </c>
      <c r="D6" s="54" t="str">
        <f>'Primary School Questionaire'!E24</f>
        <v>Yes</v>
      </c>
    </row>
    <row r="7" spans="1:6" ht="14.25">
      <c r="A7" s="121"/>
      <c r="B7" s="154"/>
      <c r="C7" s="27" t="s">
        <v>8</v>
      </c>
      <c r="D7" s="54" t="str">
        <f>'Primary School Questionaire'!E26</f>
        <v>Yes</v>
      </c>
      <c r="E7" s="138" t="str">
        <f>IF(F7&gt;2,"green",IF(F7&lt;1,"red","amber"))</f>
        <v>green</v>
      </c>
      <c r="F7" s="141">
        <f>COUNTIF(D7:D17,"yes")</f>
        <v>8</v>
      </c>
    </row>
    <row r="8" spans="1:6" ht="14.25">
      <c r="A8" s="121"/>
      <c r="B8" s="154"/>
      <c r="C8" s="27" t="s">
        <v>9</v>
      </c>
      <c r="D8" s="54" t="str">
        <f>'Primary School Questionaire'!E27</f>
        <v>No</v>
      </c>
      <c r="E8" s="139"/>
      <c r="F8" s="142"/>
    </row>
    <row r="9" spans="1:6" ht="14.25">
      <c r="A9" s="121"/>
      <c r="B9" s="154"/>
      <c r="C9" s="27" t="s">
        <v>10</v>
      </c>
      <c r="D9" s="54" t="str">
        <f>'Primary School Questionaire'!E28</f>
        <v>Yes</v>
      </c>
      <c r="E9" s="139"/>
      <c r="F9" s="142"/>
    </row>
    <row r="10" spans="1:6" ht="14.25">
      <c r="A10" s="121"/>
      <c r="B10" s="154"/>
      <c r="C10" s="27" t="s">
        <v>11</v>
      </c>
      <c r="D10" s="54" t="str">
        <f>'Primary School Questionaire'!E29</f>
        <v>Yes</v>
      </c>
      <c r="E10" s="139"/>
      <c r="F10" s="142"/>
    </row>
    <row r="11" spans="1:6" ht="14.25">
      <c r="A11" s="121"/>
      <c r="B11" s="154"/>
      <c r="C11" s="29" t="s">
        <v>175</v>
      </c>
      <c r="D11" s="54" t="str">
        <f>'Primary School Questionaire'!E30</f>
        <v>Yes</v>
      </c>
      <c r="E11" s="139"/>
      <c r="F11" s="142"/>
    </row>
    <row r="12" spans="1:6" ht="14.25">
      <c r="A12" s="121"/>
      <c r="B12" s="86"/>
      <c r="C12" s="27" t="s">
        <v>13</v>
      </c>
      <c r="D12" s="54" t="str">
        <f>'Primary School Questionaire'!E31</f>
        <v>No</v>
      </c>
      <c r="E12" s="139"/>
      <c r="F12" s="143"/>
    </row>
    <row r="13" spans="1:6" ht="14.25">
      <c r="A13" s="121"/>
      <c r="B13" s="86"/>
      <c r="C13" s="27" t="s">
        <v>14</v>
      </c>
      <c r="D13" s="54" t="str">
        <f>'Primary School Questionaire'!E32</f>
        <v>No</v>
      </c>
      <c r="E13" s="139"/>
      <c r="F13" s="143"/>
    </row>
    <row r="14" spans="1:6" ht="14.25">
      <c r="A14" s="121"/>
      <c r="B14" s="86"/>
      <c r="C14" s="27" t="s">
        <v>15</v>
      </c>
      <c r="D14" s="54" t="str">
        <f>'Primary School Questionaire'!E33</f>
        <v>Yes</v>
      </c>
      <c r="E14" s="139"/>
      <c r="F14" s="143"/>
    </row>
    <row r="15" spans="1:6" ht="14.25">
      <c r="A15" s="121"/>
      <c r="B15" s="86"/>
      <c r="C15" s="27" t="s">
        <v>16</v>
      </c>
      <c r="D15" s="54" t="str">
        <f>'Primary School Questionaire'!E34</f>
        <v>Yes</v>
      </c>
      <c r="E15" s="139"/>
      <c r="F15" s="143"/>
    </row>
    <row r="16" spans="1:6" ht="14.25">
      <c r="A16" s="121"/>
      <c r="B16" s="86"/>
      <c r="C16" s="27" t="s">
        <v>17</v>
      </c>
      <c r="D16" s="54" t="str">
        <f>'Primary School Questionaire'!E35</f>
        <v>Yes</v>
      </c>
      <c r="E16" s="139"/>
      <c r="F16" s="143"/>
    </row>
    <row r="17" spans="1:6" ht="14.25">
      <c r="A17" s="121"/>
      <c r="B17" s="86"/>
      <c r="C17" s="29" t="s">
        <v>12</v>
      </c>
      <c r="D17" s="54" t="str">
        <f>'Primary School Questionaire'!E36</f>
        <v>Yes</v>
      </c>
      <c r="E17" s="140"/>
      <c r="F17" s="144"/>
    </row>
    <row r="18" spans="1:6" ht="25.5">
      <c r="A18" s="121"/>
      <c r="B18" s="121">
        <v>7</v>
      </c>
      <c r="C18" s="31" t="s">
        <v>176</v>
      </c>
      <c r="D18" s="54" t="str">
        <f>'Primary School Questionaire'!E37</f>
        <v>Yes</v>
      </c>
    </row>
    <row r="19" spans="1:6" ht="14.25">
      <c r="A19" s="121"/>
      <c r="B19" s="154"/>
      <c r="C19" s="27" t="s">
        <v>8</v>
      </c>
      <c r="D19" s="54" t="str">
        <f>'Primary School Questionaire'!E38</f>
        <v>Yes</v>
      </c>
      <c r="E19" s="148" t="str">
        <f t="shared" ref="E19" si="1">IF(F19&gt;2,"green",IF(F19&lt;1,"red","amber"))</f>
        <v>green</v>
      </c>
      <c r="F19" s="145">
        <f>COUNTIF(D19:D29,"yes")</f>
        <v>9</v>
      </c>
    </row>
    <row r="20" spans="1:6" ht="14.25">
      <c r="A20" s="121"/>
      <c r="B20" s="154"/>
      <c r="C20" s="27" t="s">
        <v>9</v>
      </c>
      <c r="D20" s="54" t="str">
        <f>'Primary School Questionaire'!E39</f>
        <v>Yes</v>
      </c>
      <c r="E20" s="148"/>
      <c r="F20" s="145"/>
    </row>
    <row r="21" spans="1:6" ht="14.25">
      <c r="A21" s="121"/>
      <c r="B21" s="154"/>
      <c r="C21" s="27" t="s">
        <v>10</v>
      </c>
      <c r="D21" s="54" t="str">
        <f>'Primary School Questionaire'!E40</f>
        <v>Yes</v>
      </c>
      <c r="E21" s="148"/>
      <c r="F21" s="145"/>
    </row>
    <row r="22" spans="1:6" ht="14.25">
      <c r="A22" s="121"/>
      <c r="B22" s="154"/>
      <c r="C22" s="27" t="s">
        <v>11</v>
      </c>
      <c r="D22" s="54" t="str">
        <f>'Primary School Questionaire'!E41</f>
        <v>Yes</v>
      </c>
      <c r="E22" s="148"/>
      <c r="F22" s="145"/>
    </row>
    <row r="23" spans="1:6" ht="14.25">
      <c r="A23" s="121"/>
      <c r="B23" s="154"/>
      <c r="C23" s="32" t="s">
        <v>175</v>
      </c>
      <c r="D23" s="54" t="str">
        <f>'Primary School Questionaire'!E42</f>
        <v>Yes</v>
      </c>
      <c r="E23" s="148"/>
      <c r="F23" s="145"/>
    </row>
    <row r="24" spans="1:6" ht="14.25">
      <c r="A24" s="121"/>
      <c r="B24" s="154"/>
      <c r="C24" s="27" t="s">
        <v>13</v>
      </c>
      <c r="D24" s="54" t="str">
        <f>'Primary School Questionaire'!E43</f>
        <v>No</v>
      </c>
      <c r="E24" s="147"/>
      <c r="F24" s="146"/>
    </row>
    <row r="25" spans="1:6" ht="14.25">
      <c r="A25" s="121"/>
      <c r="B25" s="154"/>
      <c r="C25" s="27" t="s">
        <v>14</v>
      </c>
      <c r="D25" s="54" t="str">
        <f>'Primary School Questionaire'!E44</f>
        <v>No</v>
      </c>
      <c r="E25" s="147"/>
      <c r="F25" s="146"/>
    </row>
    <row r="26" spans="1:6" ht="14.25">
      <c r="A26" s="121"/>
      <c r="B26" s="154"/>
      <c r="C26" s="27" t="s">
        <v>15</v>
      </c>
      <c r="D26" s="54" t="str">
        <f>'Primary School Questionaire'!E45</f>
        <v>Yes</v>
      </c>
      <c r="E26" s="147"/>
      <c r="F26" s="146"/>
    </row>
    <row r="27" spans="1:6" ht="14.25">
      <c r="A27" s="121"/>
      <c r="B27" s="154"/>
      <c r="C27" s="27" t="s">
        <v>16</v>
      </c>
      <c r="D27" s="54" t="str">
        <f>'Primary School Questionaire'!E46</f>
        <v>Yes</v>
      </c>
      <c r="E27" s="147"/>
      <c r="F27" s="146"/>
    </row>
    <row r="28" spans="1:6" ht="14.25">
      <c r="A28" s="121"/>
      <c r="B28" s="154"/>
      <c r="C28" s="27" t="s">
        <v>17</v>
      </c>
      <c r="D28" s="54" t="str">
        <f>'Primary School Questionaire'!E47</f>
        <v>Yes</v>
      </c>
      <c r="E28" s="147"/>
      <c r="F28" s="146"/>
    </row>
    <row r="29" spans="1:6" ht="14.25">
      <c r="A29" s="121"/>
      <c r="B29" s="154"/>
      <c r="C29" s="29" t="s">
        <v>12</v>
      </c>
      <c r="D29" s="54" t="str">
        <f>'Primary School Questionaire'!E48</f>
        <v>Yes</v>
      </c>
      <c r="E29" s="147"/>
      <c r="F29" s="146"/>
    </row>
    <row r="30" spans="1:6" ht="27.75" customHeight="1">
      <c r="A30" s="121"/>
      <c r="B30" s="41">
        <v>8</v>
      </c>
      <c r="C30" s="25" t="s">
        <v>18</v>
      </c>
      <c r="D30" s="54" t="str">
        <f>'Primary School Questionaire'!E49</f>
        <v>Sometimes</v>
      </c>
      <c r="E30" s="55" t="str">
        <f>IF(D30="sometimes","amber",IF(D30="often","green","Red"))</f>
        <v>amber</v>
      </c>
    </row>
    <row r="31" spans="1:6" ht="27.75" customHeight="1">
      <c r="A31" s="122"/>
      <c r="B31" s="43">
        <v>9</v>
      </c>
      <c r="C31" s="25" t="s">
        <v>46</v>
      </c>
      <c r="D31" s="109">
        <f>'Primary School Questionaire'!E71</f>
        <v>1</v>
      </c>
      <c r="E31" s="57" t="str">
        <f>IF(D31&gt;75%,"green",IF(D31&lt;51%,"red","amber"))</f>
        <v>green</v>
      </c>
    </row>
    <row r="32" spans="1:6" ht="27.75" customHeight="1">
      <c r="A32" s="17"/>
      <c r="B32" s="17"/>
      <c r="C32" s="8"/>
      <c r="D32" s="23"/>
    </row>
    <row r="33" spans="1:6" ht="14.25">
      <c r="A33" s="154"/>
      <c r="B33" s="156">
        <v>1</v>
      </c>
      <c r="C33" s="35" t="s">
        <v>48</v>
      </c>
      <c r="D33" s="54">
        <f>'Primary School Questionaire'!E74</f>
        <v>0</v>
      </c>
      <c r="E33" s="136" t="str">
        <f>IF(F33&gt;2,"green",IF(F33&lt;1,"red","amber"))</f>
        <v>amber</v>
      </c>
      <c r="F33" s="145">
        <f>COUNTIF(D33:D38,"yes")</f>
        <v>1</v>
      </c>
    </row>
    <row r="34" spans="1:6" ht="14.25">
      <c r="A34" s="154"/>
      <c r="B34" s="156"/>
      <c r="C34" s="34" t="s">
        <v>49</v>
      </c>
      <c r="D34" s="54" t="str">
        <f>'Primary School Questionaire'!E75</f>
        <v>Yes</v>
      </c>
      <c r="E34" s="147"/>
      <c r="F34" s="146"/>
    </row>
    <row r="35" spans="1:6" ht="14.25">
      <c r="A35" s="154"/>
      <c r="B35" s="156"/>
      <c r="C35" s="32" t="s">
        <v>161</v>
      </c>
      <c r="D35" s="54" t="str">
        <f>'Primary School Questionaire'!E76</f>
        <v>No</v>
      </c>
      <c r="E35" s="147"/>
      <c r="F35" s="146"/>
    </row>
    <row r="36" spans="1:6" ht="14.25">
      <c r="A36" s="154"/>
      <c r="B36" s="156"/>
      <c r="C36" s="36" t="s">
        <v>145</v>
      </c>
      <c r="D36" s="54" t="str">
        <f>'Primary School Questionaire'!E77</f>
        <v>No</v>
      </c>
      <c r="E36" s="147"/>
      <c r="F36" s="146"/>
    </row>
    <row r="37" spans="1:6" ht="27.75" customHeight="1">
      <c r="A37" s="154"/>
      <c r="B37" s="46">
        <v>2</v>
      </c>
      <c r="C37" s="33" t="s">
        <v>50</v>
      </c>
      <c r="D37" s="54" t="str">
        <f>'Primary School Questionaire'!E78</f>
        <v>Often</v>
      </c>
      <c r="E37" s="55" t="str">
        <f>IF(D37="sometimes","amber",IF(D37="often","green","Red"))</f>
        <v>green</v>
      </c>
      <c r="F37" s="58"/>
    </row>
    <row r="38" spans="1:6" ht="27.75" customHeight="1">
      <c r="A38" s="154"/>
      <c r="B38" s="46">
        <v>3</v>
      </c>
      <c r="C38" s="33" t="s">
        <v>51</v>
      </c>
      <c r="D38" s="54" t="str">
        <f>'Primary School Questionaire'!E79</f>
        <v>Often</v>
      </c>
      <c r="E38" s="55" t="str">
        <f>IF(D38="sometimes","amber",IF(D38="often","green","Red"))</f>
        <v>green</v>
      </c>
      <c r="F38" s="58"/>
    </row>
    <row r="39" spans="1:6" ht="27.75" customHeight="1">
      <c r="A39" s="154"/>
      <c r="B39" s="46">
        <v>4</v>
      </c>
      <c r="C39" s="33" t="s">
        <v>52</v>
      </c>
      <c r="D39" s="54" t="str">
        <f>'Primary School Questionaire'!E80</f>
        <v>Often</v>
      </c>
      <c r="E39" s="55" t="str">
        <f>IF(D39="sometimes","amber",IF(D39="often","green","Red"))</f>
        <v>green</v>
      </c>
      <c r="F39" s="59"/>
    </row>
    <row r="40" spans="1:6" ht="27.75" customHeight="1">
      <c r="A40" s="154"/>
      <c r="B40" s="46">
        <v>5</v>
      </c>
      <c r="C40" s="33" t="s">
        <v>173</v>
      </c>
      <c r="D40" s="54" t="str">
        <f>'Primary School Questionaire'!E81</f>
        <v>Often</v>
      </c>
      <c r="E40" s="55" t="str">
        <f t="shared" ref="E40" si="2">IF(D40="sometimes","amber",IF(D40="often","green","Red"))</f>
        <v>green</v>
      </c>
      <c r="F40" s="59"/>
    </row>
    <row r="41" spans="1:6" ht="27.75" customHeight="1">
      <c r="A41" s="154"/>
      <c r="B41" s="45"/>
      <c r="C41" s="31" t="s">
        <v>162</v>
      </c>
      <c r="D41" s="54"/>
      <c r="E41" s="108"/>
      <c r="F41" s="59"/>
    </row>
    <row r="42" spans="1:6" ht="14.25">
      <c r="A42" s="154"/>
      <c r="B42" s="45"/>
      <c r="C42" s="110" t="s">
        <v>163</v>
      </c>
      <c r="D42" s="109">
        <f>'Primary School Questionaire'!E83</f>
        <v>0.5</v>
      </c>
      <c r="E42" s="108"/>
      <c r="F42" s="59"/>
    </row>
    <row r="43" spans="1:6" ht="14.25">
      <c r="A43" s="154"/>
      <c r="B43" s="45"/>
      <c r="C43" s="110" t="s">
        <v>164</v>
      </c>
      <c r="D43" s="109">
        <f>'Primary School Questionaire'!E84</f>
        <v>0.05</v>
      </c>
      <c r="E43" s="108"/>
      <c r="F43" s="59"/>
    </row>
    <row r="44" spans="1:6" ht="14.25">
      <c r="A44" s="154"/>
      <c r="B44" s="45"/>
      <c r="C44" s="110" t="s">
        <v>167</v>
      </c>
      <c r="D44" s="109">
        <f>'Primary School Questionaire'!E85</f>
        <v>0.05</v>
      </c>
      <c r="E44" s="108"/>
      <c r="F44" s="59"/>
    </row>
    <row r="45" spans="1:6" ht="14.25">
      <c r="A45" s="154"/>
      <c r="B45" s="45"/>
      <c r="C45" s="110" t="s">
        <v>165</v>
      </c>
      <c r="D45" s="109">
        <f>'Primary School Questionaire'!E86</f>
        <v>0.4</v>
      </c>
      <c r="E45" s="108"/>
      <c r="F45" s="59"/>
    </row>
    <row r="46" spans="1:6" ht="14.25">
      <c r="A46" s="154"/>
      <c r="B46" s="45"/>
      <c r="C46" s="110" t="s">
        <v>166</v>
      </c>
      <c r="D46" s="109">
        <f>'Primary School Questionaire'!E87</f>
        <v>0</v>
      </c>
      <c r="E46" s="108"/>
      <c r="F46" s="59"/>
    </row>
    <row r="47" spans="1:6" ht="15">
      <c r="A47" s="154"/>
      <c r="B47" s="156">
        <v>6</v>
      </c>
      <c r="C47" s="35" t="s">
        <v>53</v>
      </c>
      <c r="D47" s="54">
        <f>'Primary School Questionaire'!E88</f>
        <v>0</v>
      </c>
      <c r="E47" s="60"/>
      <c r="F47" s="59"/>
    </row>
    <row r="48" spans="1:6" ht="14.25">
      <c r="A48" s="154"/>
      <c r="B48" s="156"/>
      <c r="C48" s="34" t="s">
        <v>55</v>
      </c>
      <c r="D48" s="54" t="str">
        <f>'Primary School Questionaire'!E89</f>
        <v>Yes</v>
      </c>
      <c r="E48" s="136" t="str">
        <f>IF(F48&gt;1,"green",IF(F48&lt;1,"red","amber"))</f>
        <v>amber</v>
      </c>
      <c r="F48" s="145">
        <f>COUNTIF(D48,"yes")+COUNTIF(D50,"yes")+COUNTIF(D52:D53,"yes")</f>
        <v>1</v>
      </c>
    </row>
    <row r="49" spans="1:6" ht="14.25">
      <c r="A49" s="154"/>
      <c r="B49" s="156"/>
      <c r="C49" s="34" t="s">
        <v>177</v>
      </c>
      <c r="D49" s="109">
        <f>'Primary School Questionaire'!E90</f>
        <v>1</v>
      </c>
      <c r="E49" s="150"/>
      <c r="F49" s="149"/>
    </row>
    <row r="50" spans="1:6" ht="14.25">
      <c r="A50" s="154"/>
      <c r="B50" s="156"/>
      <c r="C50" s="34" t="s">
        <v>147</v>
      </c>
      <c r="D50" s="54">
        <f>'Primary School Questionaire'!E91</f>
        <v>0</v>
      </c>
      <c r="E50" s="150"/>
      <c r="F50" s="149"/>
    </row>
    <row r="51" spans="1:6" ht="14.25">
      <c r="A51" s="154"/>
      <c r="B51" s="156"/>
      <c r="C51" s="34" t="s">
        <v>178</v>
      </c>
      <c r="D51" s="109">
        <f>'Primary School Questionaire'!E92</f>
        <v>0</v>
      </c>
      <c r="E51" s="150"/>
      <c r="F51" s="149"/>
    </row>
    <row r="52" spans="1:6" ht="14.25">
      <c r="A52" s="154"/>
      <c r="B52" s="156"/>
      <c r="C52" s="34" t="s">
        <v>179</v>
      </c>
      <c r="D52" s="54" t="str">
        <f>'Primary School Questionaire'!E93</f>
        <v>No</v>
      </c>
      <c r="E52" s="150"/>
      <c r="F52" s="149"/>
    </row>
    <row r="53" spans="1:6" ht="14.25">
      <c r="A53" s="154"/>
      <c r="B53" s="156"/>
      <c r="C53" s="34" t="s">
        <v>180</v>
      </c>
      <c r="D53" s="54" t="str">
        <f>'Primary School Questionaire'!E94</f>
        <v>No</v>
      </c>
      <c r="E53" s="150"/>
      <c r="F53" s="149"/>
    </row>
    <row r="54" spans="1:6" ht="15">
      <c r="A54" s="154"/>
      <c r="B54" s="45"/>
      <c r="C54" s="34" t="s">
        <v>56</v>
      </c>
      <c r="D54" s="54" t="str">
        <f>'Primary School Questionaire'!E95</f>
        <v>No</v>
      </c>
      <c r="E54" s="60"/>
      <c r="F54" s="59"/>
    </row>
    <row r="55" spans="1:6" ht="14.25">
      <c r="A55" s="154"/>
      <c r="B55" s="156">
        <v>7</v>
      </c>
      <c r="C55" s="34" t="s">
        <v>54</v>
      </c>
      <c r="D55" s="54" t="str">
        <f>'Primary School Questionaire'!E96</f>
        <v>No</v>
      </c>
      <c r="E55" s="136" t="str">
        <f>IF(F55&gt;2,"green",IF(F55&lt;2,"red","green"))</f>
        <v>red</v>
      </c>
      <c r="F55" s="145">
        <f>COUNTIF(D55:D58,"yes")</f>
        <v>1</v>
      </c>
    </row>
    <row r="56" spans="1:6" ht="14.25">
      <c r="A56" s="154"/>
      <c r="B56" s="156"/>
      <c r="C56" s="34" t="s">
        <v>181</v>
      </c>
      <c r="D56" s="54" t="str">
        <f>'Primary School Questionaire'!E97</f>
        <v>No</v>
      </c>
      <c r="E56" s="146"/>
      <c r="F56" s="146"/>
    </row>
    <row r="57" spans="1:6" ht="14.25">
      <c r="A57" s="154"/>
      <c r="B57" s="156"/>
      <c r="C57" s="34" t="s">
        <v>182</v>
      </c>
      <c r="D57" s="54" t="str">
        <f>'Primary School Questionaire'!E98</f>
        <v>Yes</v>
      </c>
      <c r="E57" s="146"/>
      <c r="F57" s="146"/>
    </row>
    <row r="58" spans="1:6" ht="14.25">
      <c r="A58" s="154"/>
      <c r="B58" s="156"/>
      <c r="C58" s="34" t="s">
        <v>183</v>
      </c>
      <c r="D58" s="54" t="str">
        <f>'Primary School Questionaire'!E99</f>
        <v>No</v>
      </c>
      <c r="E58" s="146"/>
      <c r="F58" s="146"/>
    </row>
    <row r="59" spans="1:6" ht="25.5">
      <c r="A59" s="45"/>
      <c r="B59" s="45">
        <v>8</v>
      </c>
      <c r="C59" s="104" t="s">
        <v>213</v>
      </c>
      <c r="D59" s="54">
        <f>'Primary School Questionaire'!E100</f>
        <v>0.25</v>
      </c>
      <c r="E59" s="92" t="e">
        <f>VLOOKUP(D59,Sheet1!$C$22:$D$27,2,FALSE)</f>
        <v>#N/A</v>
      </c>
      <c r="F59" s="97"/>
    </row>
    <row r="60" spans="1:6" ht="38.25">
      <c r="A60" s="45"/>
      <c r="B60" s="45">
        <v>9</v>
      </c>
      <c r="C60" s="104" t="s">
        <v>214</v>
      </c>
      <c r="D60" s="54">
        <f>'Primary School Questionaire'!E101</f>
        <v>0.75</v>
      </c>
      <c r="E60" s="92" t="e">
        <f>VLOOKUP(D60,Sheet1!$C$22:$D$27,2,FALSE)</f>
        <v>#N/A</v>
      </c>
      <c r="F60" s="97"/>
    </row>
    <row r="61" spans="1:6" ht="27.75" customHeight="1">
      <c r="A61" s="17"/>
      <c r="B61" s="17"/>
      <c r="C61" s="8"/>
      <c r="D61" s="23"/>
      <c r="E61" s="60"/>
      <c r="F61" s="59"/>
    </row>
    <row r="62" spans="1:6" ht="27.75" customHeight="1">
      <c r="A62" s="123" t="s">
        <v>80</v>
      </c>
      <c r="B62" s="40"/>
      <c r="C62" s="52" t="s">
        <v>58</v>
      </c>
      <c r="D62" s="70"/>
      <c r="E62" s="60"/>
      <c r="F62" s="59"/>
    </row>
    <row r="63" spans="1:6" ht="14.25">
      <c r="A63" s="121"/>
      <c r="B63" s="121">
        <v>1</v>
      </c>
      <c r="C63" s="27" t="s">
        <v>59</v>
      </c>
      <c r="D63" s="54" t="str">
        <f>'Primary School Questionaire'!E105</f>
        <v>Yes</v>
      </c>
      <c r="E63" s="136" t="str">
        <f>IF(F63&gt;2,"green",IF(F63&lt;1,"red","amber"))</f>
        <v>green</v>
      </c>
      <c r="F63" s="145">
        <f>COUNTIF(D63:D68,"yes")</f>
        <v>4</v>
      </c>
    </row>
    <row r="64" spans="1:6" ht="14.25">
      <c r="A64" s="121"/>
      <c r="B64" s="154"/>
      <c r="C64" s="27" t="s">
        <v>60</v>
      </c>
      <c r="D64" s="54" t="str">
        <f>'Primary School Questionaire'!E106</f>
        <v>No</v>
      </c>
      <c r="E64" s="150"/>
      <c r="F64" s="149"/>
    </row>
    <row r="65" spans="1:6" ht="14.25">
      <c r="A65" s="121"/>
      <c r="B65" s="154"/>
      <c r="C65" s="27" t="s">
        <v>61</v>
      </c>
      <c r="D65" s="54" t="str">
        <f>'Primary School Questionaire'!E107</f>
        <v>Yes</v>
      </c>
      <c r="E65" s="150"/>
      <c r="F65" s="149"/>
    </row>
    <row r="66" spans="1:6" ht="14.25">
      <c r="A66" s="121"/>
      <c r="B66" s="154"/>
      <c r="C66" s="27" t="s">
        <v>62</v>
      </c>
      <c r="D66" s="54" t="str">
        <f>'Primary School Questionaire'!E108</f>
        <v>Yes</v>
      </c>
      <c r="E66" s="150"/>
      <c r="F66" s="149"/>
    </row>
    <row r="67" spans="1:6" ht="14.25">
      <c r="A67" s="121"/>
      <c r="B67" s="154"/>
      <c r="C67" s="27" t="s">
        <v>63</v>
      </c>
      <c r="D67" s="54" t="str">
        <f>'Primary School Questionaire'!E109</f>
        <v>No</v>
      </c>
      <c r="E67" s="150"/>
      <c r="F67" s="149"/>
    </row>
    <row r="68" spans="1:6" ht="14.25">
      <c r="A68" s="121"/>
      <c r="B68" s="154"/>
      <c r="C68" s="28" t="s">
        <v>64</v>
      </c>
      <c r="D68" s="54" t="str">
        <f>'Primary School Questionaire'!E110</f>
        <v>Yes</v>
      </c>
      <c r="E68" s="150"/>
      <c r="F68" s="149"/>
    </row>
    <row r="69" spans="1:6" ht="25.5">
      <c r="A69" s="91"/>
      <c r="B69" s="45"/>
      <c r="C69" s="25" t="s">
        <v>169</v>
      </c>
      <c r="D69" s="76" t="str">
        <f>'Primary School Questionaire'!E111</f>
        <v>Yes</v>
      </c>
      <c r="E69" s="92" t="str">
        <f>IF(D69="Yes","green","red")</f>
        <v>green</v>
      </c>
      <c r="F69" s="90"/>
    </row>
    <row r="70" spans="1:6" ht="14.25">
      <c r="A70" s="91"/>
      <c r="B70" s="45"/>
      <c r="C70" s="25" t="s">
        <v>65</v>
      </c>
      <c r="D70" s="76">
        <f>'Primary School Questionaire'!E115</f>
        <v>0</v>
      </c>
      <c r="E70" s="92" t="str">
        <f>IF(D70="26%-50%","amber",IF(D70="0%-25%","green",IF(D70="76%-100%","red",IF(D70="51%-75%","red","red"))))</f>
        <v>red</v>
      </c>
      <c r="F70" s="90"/>
    </row>
    <row r="71" spans="1:6" ht="27.75" customHeight="1">
      <c r="A71" s="17"/>
      <c r="B71" s="17"/>
      <c r="C71" s="8"/>
      <c r="D71" s="23"/>
      <c r="E71" s="60"/>
      <c r="F71" s="59"/>
    </row>
    <row r="72" spans="1:6" ht="27.75" customHeight="1">
      <c r="A72" s="123" t="s">
        <v>79</v>
      </c>
      <c r="B72" s="40">
        <v>1</v>
      </c>
      <c r="C72" s="25" t="s">
        <v>170</v>
      </c>
      <c r="D72" s="54">
        <f>'Primary School Questionaire'!E117</f>
        <v>0.8</v>
      </c>
      <c r="E72" s="60" t="str">
        <f>IF(D72="71%-90%","amber",IF(D72="&gt;90%","green","red"))</f>
        <v>red</v>
      </c>
      <c r="F72" s="59"/>
    </row>
    <row r="73" spans="1:6" ht="27.75" customHeight="1">
      <c r="A73" s="121"/>
      <c r="B73" s="41">
        <v>2</v>
      </c>
      <c r="C73" s="25" t="s">
        <v>70</v>
      </c>
      <c r="D73" s="54">
        <f>'Primary School Questionaire'!E118</f>
        <v>0</v>
      </c>
      <c r="E73" s="60" t="str">
        <f>IF(D73=0,"red",IF(D73="1-5","amber","green"))</f>
        <v>red</v>
      </c>
      <c r="F73" s="59"/>
    </row>
    <row r="74" spans="1:6" ht="27.75" customHeight="1">
      <c r="A74" s="121"/>
      <c r="B74" s="41">
        <v>3</v>
      </c>
      <c r="C74" s="25" t="s">
        <v>71</v>
      </c>
      <c r="D74" s="54">
        <f>'Primary School Questionaire'!E119</f>
        <v>0</v>
      </c>
      <c r="E74" s="60" t="str">
        <f>IF(D74=0,"red",IF(D74="1-5","amber","green"))</f>
        <v>red</v>
      </c>
      <c r="F74" s="59"/>
    </row>
    <row r="75" spans="1:6" ht="27.75" customHeight="1">
      <c r="A75" s="121"/>
      <c r="B75" s="121">
        <v>4</v>
      </c>
      <c r="C75" s="25" t="s">
        <v>72</v>
      </c>
      <c r="D75" s="54">
        <f>'Primary School Questionaire'!E120</f>
        <v>26</v>
      </c>
      <c r="E75" s="136" t="str">
        <f>IF(F75&gt;2,"green",IF(F75&lt;1,"red","amber"))</f>
        <v>amber</v>
      </c>
      <c r="F75" s="136">
        <f>COUNTIF(D75:D79,"yes")</f>
        <v>1</v>
      </c>
    </row>
    <row r="76" spans="1:6" ht="27.75" customHeight="1">
      <c r="A76" s="121"/>
      <c r="B76" s="154"/>
      <c r="C76" s="25" t="s">
        <v>73</v>
      </c>
      <c r="D76" s="54">
        <f>'Primary School Questionaire'!E121</f>
        <v>2</v>
      </c>
      <c r="E76" s="137"/>
      <c r="F76" s="137"/>
    </row>
    <row r="77" spans="1:6" ht="27.75" customHeight="1">
      <c r="A77" s="121"/>
      <c r="B77" s="154"/>
      <c r="C77" s="25" t="s">
        <v>74</v>
      </c>
      <c r="D77" s="54">
        <f>'Primary School Questionaire'!E122</f>
        <v>0.8</v>
      </c>
      <c r="E77" s="137"/>
      <c r="F77" s="137"/>
    </row>
    <row r="78" spans="1:6" ht="27.75" customHeight="1">
      <c r="A78" s="121"/>
      <c r="B78" s="154"/>
      <c r="C78" s="25" t="s">
        <v>75</v>
      </c>
      <c r="D78" s="54">
        <f>'Primary School Questionaire'!E123</f>
        <v>0</v>
      </c>
      <c r="E78" s="137"/>
      <c r="F78" s="137"/>
    </row>
    <row r="79" spans="1:6" ht="27.75" customHeight="1">
      <c r="A79" s="121"/>
      <c r="B79" s="154"/>
      <c r="C79" s="25" t="s">
        <v>76</v>
      </c>
      <c r="D79" s="54" t="str">
        <f>'Primary School Questionaire'!E124</f>
        <v>Yes</v>
      </c>
      <c r="E79" s="137"/>
      <c r="F79" s="137"/>
    </row>
    <row r="80" spans="1:6" ht="27.75" customHeight="1">
      <c r="A80" s="17"/>
      <c r="B80" s="17"/>
      <c r="C80" s="8"/>
      <c r="D80" s="23"/>
      <c r="E80" s="60"/>
      <c r="F80" s="59"/>
    </row>
    <row r="81" spans="1:6" ht="27.75" customHeight="1">
      <c r="A81" s="123" t="s">
        <v>91</v>
      </c>
      <c r="B81" s="40">
        <v>1</v>
      </c>
      <c r="C81" s="25" t="s">
        <v>81</v>
      </c>
      <c r="D81" s="54" t="str">
        <f>'Primary School Questionaire'!E129</f>
        <v>Often</v>
      </c>
      <c r="E81" s="55" t="str">
        <f t="shared" ref="E81" si="3">IF(D81="sometimes","amber",IF(D81="often","green","Red"))</f>
        <v>green</v>
      </c>
      <c r="F81" s="59"/>
    </row>
    <row r="82" spans="1:6" ht="27.75" customHeight="1">
      <c r="A82" s="121"/>
      <c r="B82" s="121">
        <v>2</v>
      </c>
      <c r="C82" s="25" t="s">
        <v>82</v>
      </c>
      <c r="D82" s="54" t="str">
        <f>'Primary School Questionaire'!E131</f>
        <v>Yes</v>
      </c>
      <c r="E82" s="136" t="str">
        <f>IF(F82&gt;1,"green",IF(F82&lt;1,"red","amber"))</f>
        <v>amber</v>
      </c>
      <c r="F82" s="136">
        <f>COUNTIF(D81:D83,"yes")</f>
        <v>1</v>
      </c>
    </row>
    <row r="83" spans="1:6" ht="27.75" customHeight="1">
      <c r="A83" s="121"/>
      <c r="B83" s="154"/>
      <c r="C83" s="25" t="s">
        <v>83</v>
      </c>
      <c r="D83" s="54" t="str">
        <f>'Primary School Questionaire'!E132</f>
        <v>No</v>
      </c>
      <c r="E83" s="137"/>
      <c r="F83" s="137"/>
    </row>
    <row r="84" spans="1:6" ht="27.75" customHeight="1">
      <c r="A84" s="121"/>
      <c r="B84" s="121">
        <v>3</v>
      </c>
      <c r="C84" s="25" t="s">
        <v>84</v>
      </c>
      <c r="D84" s="54" t="str">
        <f>'Primary School Questionaire'!E133</f>
        <v>Yes</v>
      </c>
      <c r="E84" s="136" t="str">
        <f>IF(F84&gt;2,"green",IF(F84&lt;1,"red","amber"))</f>
        <v>green</v>
      </c>
      <c r="F84" s="136">
        <f>COUNTIF(D84:D87,"yes")</f>
        <v>4</v>
      </c>
    </row>
    <row r="85" spans="1:6" ht="27.75" customHeight="1">
      <c r="A85" s="121"/>
      <c r="B85" s="154"/>
      <c r="C85" s="25" t="s">
        <v>85</v>
      </c>
      <c r="D85" s="54" t="str">
        <f>'Primary School Questionaire'!E134</f>
        <v>Yes</v>
      </c>
      <c r="E85" s="137"/>
      <c r="F85" s="137"/>
    </row>
    <row r="86" spans="1:6" ht="27.75" customHeight="1">
      <c r="A86" s="121"/>
      <c r="B86" s="154"/>
      <c r="C86" s="25" t="s">
        <v>86</v>
      </c>
      <c r="D86" s="54" t="str">
        <f>'Primary School Questionaire'!E135</f>
        <v>Yes</v>
      </c>
      <c r="E86" s="137"/>
      <c r="F86" s="137"/>
    </row>
    <row r="87" spans="1:6" ht="27.75" customHeight="1">
      <c r="A87" s="121"/>
      <c r="B87" s="154"/>
      <c r="C87" s="25" t="s">
        <v>90</v>
      </c>
      <c r="D87" s="54" t="str">
        <f>'Primary School Questionaire'!E136</f>
        <v>Yes</v>
      </c>
      <c r="E87" s="137"/>
      <c r="F87" s="137"/>
    </row>
    <row r="88" spans="1:6" ht="27.75" customHeight="1">
      <c r="A88" s="17"/>
      <c r="B88" s="17"/>
      <c r="C88" s="8"/>
      <c r="D88" s="23"/>
      <c r="E88" s="60"/>
      <c r="F88" s="59"/>
    </row>
    <row r="89" spans="1:6" ht="14.25">
      <c r="A89" s="133" t="s">
        <v>104</v>
      </c>
      <c r="B89" s="133">
        <v>1</v>
      </c>
      <c r="C89" s="25" t="s">
        <v>92</v>
      </c>
      <c r="D89" s="54" t="str">
        <f>'Primary School Questionaire'!E138</f>
        <v>Yes</v>
      </c>
      <c r="E89" s="136" t="str">
        <f>IF(F89&gt;2,"green",IF(F89&lt;1,"red","amber"))</f>
        <v>amber</v>
      </c>
      <c r="F89" s="136">
        <f>COUNTIF(D89:D92,"yes")</f>
        <v>2</v>
      </c>
    </row>
    <row r="90" spans="1:6" ht="14.25">
      <c r="A90" s="134"/>
      <c r="B90" s="157"/>
      <c r="C90" s="25" t="s">
        <v>93</v>
      </c>
      <c r="D90" s="54">
        <f>'Primary School Questionaire'!E140</f>
        <v>3</v>
      </c>
      <c r="E90" s="137"/>
      <c r="F90" s="137"/>
    </row>
    <row r="91" spans="1:6" ht="14.25">
      <c r="A91" s="134"/>
      <c r="B91" s="157"/>
      <c r="C91" s="25" t="s">
        <v>94</v>
      </c>
      <c r="D91" s="54" t="str">
        <f>'Primary School Questionaire'!E141</f>
        <v>No</v>
      </c>
      <c r="E91" s="137"/>
      <c r="F91" s="137"/>
    </row>
    <row r="92" spans="1:6" ht="14.25">
      <c r="A92" s="134"/>
      <c r="B92" s="157"/>
      <c r="C92" s="25" t="s">
        <v>95</v>
      </c>
      <c r="D92" s="54" t="str">
        <f>'Primary School Questionaire'!E142</f>
        <v>Yes</v>
      </c>
      <c r="E92" s="137"/>
      <c r="F92" s="137"/>
    </row>
    <row r="93" spans="1:6" ht="15">
      <c r="A93" s="134"/>
      <c r="B93" s="44"/>
      <c r="C93" s="26" t="s">
        <v>96</v>
      </c>
      <c r="D93" s="54">
        <f>'Primary School Questionaire'!E144</f>
        <v>0</v>
      </c>
      <c r="E93" s="60"/>
      <c r="F93" s="59"/>
    </row>
    <row r="94" spans="1:6" ht="14.25">
      <c r="A94" s="134"/>
      <c r="B94" s="134">
        <v>2</v>
      </c>
      <c r="C94" s="32" t="s">
        <v>97</v>
      </c>
      <c r="D94" s="54" t="str">
        <f>'Primary School Questionaire'!E145</f>
        <v>Yes</v>
      </c>
      <c r="E94" s="136" t="str">
        <f>IF(F94&gt;1,"green",IF(F94&lt;1,"red","amber"))</f>
        <v>green</v>
      </c>
      <c r="F94" s="136">
        <f>COUNTIF(D94:D96,"yes")</f>
        <v>3</v>
      </c>
    </row>
    <row r="95" spans="1:6" ht="14.25">
      <c r="A95" s="134"/>
      <c r="B95" s="157"/>
      <c r="C95" s="32" t="s">
        <v>98</v>
      </c>
      <c r="D95" s="54" t="str">
        <f>'Primary School Questionaire'!E146</f>
        <v>Yes</v>
      </c>
      <c r="E95" s="137"/>
      <c r="F95" s="137"/>
    </row>
    <row r="96" spans="1:6" ht="14.25">
      <c r="A96" s="134"/>
      <c r="B96" s="157"/>
      <c r="C96" s="29" t="s">
        <v>99</v>
      </c>
      <c r="D96" s="54" t="str">
        <f>'Primary School Questionaire'!E147</f>
        <v>Yes</v>
      </c>
      <c r="E96" s="137"/>
      <c r="F96" s="137"/>
    </row>
    <row r="97" spans="1:6" ht="15">
      <c r="A97" s="134"/>
      <c r="B97" s="44"/>
      <c r="C97" s="26" t="s">
        <v>102</v>
      </c>
      <c r="D97" s="54">
        <f>'Primary School Questionaire'!E148</f>
        <v>0</v>
      </c>
      <c r="E97" s="60"/>
      <c r="F97" s="59"/>
    </row>
    <row r="98" spans="1:6" ht="14.25">
      <c r="A98" s="134"/>
      <c r="B98" s="134">
        <v>3</v>
      </c>
      <c r="C98" s="27" t="s">
        <v>8</v>
      </c>
      <c r="D98" s="54" t="str">
        <f>'Primary School Questionaire'!E149</f>
        <v>Yes</v>
      </c>
      <c r="E98" s="136" t="str">
        <f>IF(F98&gt;5,"green",IF(F98&lt;3,"red","amber"))</f>
        <v>green</v>
      </c>
      <c r="F98" s="136">
        <f>COUNTIF(D98:D110,"yes")</f>
        <v>8</v>
      </c>
    </row>
    <row r="99" spans="1:6" ht="14.25">
      <c r="A99" s="134"/>
      <c r="B99" s="157"/>
      <c r="C99" s="27" t="s">
        <v>9</v>
      </c>
      <c r="D99" s="54" t="str">
        <f>'Primary School Questionaire'!E150</f>
        <v>No</v>
      </c>
      <c r="E99" s="137"/>
      <c r="F99" s="137"/>
    </row>
    <row r="100" spans="1:6" ht="14.25">
      <c r="A100" s="134"/>
      <c r="B100" s="157"/>
      <c r="C100" s="27" t="s">
        <v>10</v>
      </c>
      <c r="D100" s="54" t="str">
        <f>'Primary School Questionaire'!E151</f>
        <v>Yes</v>
      </c>
      <c r="E100" s="137"/>
      <c r="F100" s="137"/>
    </row>
    <row r="101" spans="1:6" ht="14.25">
      <c r="A101" s="134"/>
      <c r="B101" s="157"/>
      <c r="C101" s="27" t="s">
        <v>11</v>
      </c>
      <c r="D101" s="54" t="str">
        <f>'Primary School Questionaire'!E152</f>
        <v>Yes</v>
      </c>
      <c r="E101" s="137"/>
      <c r="F101" s="137"/>
    </row>
    <row r="102" spans="1:6" ht="14.25">
      <c r="A102" s="134"/>
      <c r="B102" s="157"/>
      <c r="C102" s="27" t="s">
        <v>13</v>
      </c>
      <c r="D102" s="54" t="str">
        <f>'Primary School Questionaire'!E153</f>
        <v>No</v>
      </c>
      <c r="E102" s="137"/>
      <c r="F102" s="137"/>
    </row>
    <row r="103" spans="1:6" ht="14.25">
      <c r="A103" s="134"/>
      <c r="B103" s="157"/>
      <c r="C103" s="27" t="s">
        <v>14</v>
      </c>
      <c r="D103" s="54" t="str">
        <f>'Primary School Questionaire'!E154</f>
        <v>No</v>
      </c>
      <c r="E103" s="137"/>
      <c r="F103" s="137"/>
    </row>
    <row r="104" spans="1:6" ht="14.25">
      <c r="A104" s="134"/>
      <c r="B104" s="157"/>
      <c r="C104" s="27" t="s">
        <v>15</v>
      </c>
      <c r="D104" s="54" t="str">
        <f>'Primary School Questionaire'!E155</f>
        <v>Yes</v>
      </c>
      <c r="E104" s="137"/>
      <c r="F104" s="137"/>
    </row>
    <row r="105" spans="1:6" ht="14.25">
      <c r="A105" s="134"/>
      <c r="B105" s="157"/>
      <c r="C105" s="27" t="s">
        <v>16</v>
      </c>
      <c r="D105" s="54" t="str">
        <f>'Primary School Questionaire'!E156</f>
        <v>Yes</v>
      </c>
      <c r="E105" s="137"/>
      <c r="F105" s="137"/>
    </row>
    <row r="106" spans="1:6" ht="14.25">
      <c r="A106" s="134"/>
      <c r="B106" s="157"/>
      <c r="C106" s="27" t="s">
        <v>17</v>
      </c>
      <c r="D106" s="54" t="str">
        <f>'Primary School Questionaire'!E157</f>
        <v>Yes</v>
      </c>
      <c r="E106" s="137"/>
      <c r="F106" s="137"/>
    </row>
    <row r="107" spans="1:6" ht="14.25">
      <c r="A107" s="134"/>
      <c r="B107" s="157"/>
      <c r="C107" s="32" t="s">
        <v>12</v>
      </c>
      <c r="D107" s="54" t="str">
        <f>'Primary School Questionaire'!E158</f>
        <v>Yes</v>
      </c>
      <c r="E107" s="137"/>
      <c r="F107" s="137"/>
    </row>
    <row r="108" spans="1:6" ht="14.25">
      <c r="A108" s="134"/>
      <c r="B108" s="157"/>
      <c r="C108" s="32" t="s">
        <v>184</v>
      </c>
      <c r="D108" s="54" t="str">
        <f>'Primary School Questionaire'!E159</f>
        <v>No</v>
      </c>
      <c r="E108" s="137"/>
      <c r="F108" s="137"/>
    </row>
    <row r="109" spans="1:6" ht="14.25">
      <c r="A109" s="134"/>
      <c r="B109" s="157"/>
      <c r="C109" s="32" t="s">
        <v>185</v>
      </c>
      <c r="D109" s="54" t="str">
        <f>'Primary School Questionaire'!E160</f>
        <v>Yes</v>
      </c>
      <c r="E109" s="137"/>
      <c r="F109" s="137"/>
    </row>
    <row r="110" spans="1:6" ht="14.25">
      <c r="A110" s="134"/>
      <c r="B110" s="157"/>
      <c r="C110" s="29" t="s">
        <v>100</v>
      </c>
      <c r="D110" s="54">
        <f>'Primary School Questionaire'!E161</f>
        <v>0</v>
      </c>
      <c r="E110" s="137"/>
      <c r="F110" s="137"/>
    </row>
    <row r="111" spans="1:6" ht="18">
      <c r="A111" s="134"/>
      <c r="B111" s="42">
        <v>4</v>
      </c>
      <c r="C111" s="25" t="s">
        <v>101</v>
      </c>
      <c r="D111" s="54">
        <f>'Primary School Questionaire'!E162</f>
        <v>0.75</v>
      </c>
      <c r="E111" s="60" t="str">
        <f>IF(D111="26%-50%","amber",IF(D111="0%-25%","red",IF(D111="76%-100%","green",IF(D111="51%-75%","green","red"))))</f>
        <v>red</v>
      </c>
      <c r="F111" s="59"/>
    </row>
    <row r="112" spans="1:6" ht="14.25">
      <c r="A112" s="134"/>
      <c r="B112" s="44"/>
      <c r="C112" s="26" t="s">
        <v>103</v>
      </c>
      <c r="D112" s="54">
        <f>'Primary School Questionaire'!E163</f>
        <v>0</v>
      </c>
      <c r="E112" s="136" t="str">
        <f>IF(F112&gt;5,"green",IF(F989&lt;3,"red","amber"))</f>
        <v>green</v>
      </c>
      <c r="F112" s="136">
        <f>COUNTIF(D113:D124,"yes")</f>
        <v>7</v>
      </c>
    </row>
    <row r="113" spans="1:6" ht="14.25">
      <c r="A113" s="134"/>
      <c r="B113" s="134">
        <v>5</v>
      </c>
      <c r="C113" s="27" t="s">
        <v>8</v>
      </c>
      <c r="D113" s="54" t="str">
        <f>'Primary School Questionaire'!E164</f>
        <v>Yes</v>
      </c>
      <c r="E113" s="137"/>
      <c r="F113" s="137"/>
    </row>
    <row r="114" spans="1:6" ht="14.25">
      <c r="A114" s="134"/>
      <c r="B114" s="157"/>
      <c r="C114" s="27" t="s">
        <v>9</v>
      </c>
      <c r="D114" s="54" t="str">
        <f>'Primary School Questionaire'!E165</f>
        <v>Yes</v>
      </c>
      <c r="E114" s="137"/>
      <c r="F114" s="137"/>
    </row>
    <row r="115" spans="1:6" ht="14.25">
      <c r="A115" s="134"/>
      <c r="B115" s="157"/>
      <c r="C115" s="27" t="s">
        <v>10</v>
      </c>
      <c r="D115" s="54" t="str">
        <f>'Primary School Questionaire'!E166</f>
        <v>Yes</v>
      </c>
      <c r="E115" s="137"/>
      <c r="F115" s="137"/>
    </row>
    <row r="116" spans="1:6" ht="14.25">
      <c r="A116" s="134"/>
      <c r="B116" s="157"/>
      <c r="C116" s="27" t="s">
        <v>11</v>
      </c>
      <c r="D116" s="54" t="str">
        <f>'Primary School Questionaire'!E167</f>
        <v>Yes</v>
      </c>
      <c r="E116" s="137"/>
      <c r="F116" s="137"/>
    </row>
    <row r="117" spans="1:6" ht="14.25">
      <c r="A117" s="134"/>
      <c r="B117" s="157"/>
      <c r="C117" s="27" t="s">
        <v>13</v>
      </c>
      <c r="D117" s="54" t="str">
        <f>'Primary School Questionaire'!E168</f>
        <v>Yes</v>
      </c>
      <c r="E117" s="137"/>
      <c r="F117" s="137"/>
    </row>
    <row r="118" spans="1:6" ht="14.25">
      <c r="A118" s="134"/>
      <c r="B118" s="157"/>
      <c r="C118" s="27" t="s">
        <v>14</v>
      </c>
      <c r="D118" s="54" t="str">
        <f>'Primary School Questionaire'!E169</f>
        <v>Yes</v>
      </c>
      <c r="E118" s="137"/>
      <c r="F118" s="137"/>
    </row>
    <row r="119" spans="1:6" ht="14.25">
      <c r="A119" s="134"/>
      <c r="B119" s="157"/>
      <c r="C119" s="27" t="s">
        <v>15</v>
      </c>
      <c r="D119" s="54" t="str">
        <f>'Primary School Questionaire'!E170</f>
        <v>No</v>
      </c>
      <c r="E119" s="137"/>
      <c r="F119" s="137"/>
    </row>
    <row r="120" spans="1:6" ht="14.25">
      <c r="A120" s="134"/>
      <c r="B120" s="157"/>
      <c r="C120" s="27" t="s">
        <v>16</v>
      </c>
      <c r="D120" s="54" t="str">
        <f>'Primary School Questionaire'!E171</f>
        <v>No</v>
      </c>
      <c r="E120" s="137"/>
      <c r="F120" s="137"/>
    </row>
    <row r="121" spans="1:6" ht="14.25">
      <c r="A121" s="134"/>
      <c r="B121" s="157"/>
      <c r="C121" s="27" t="s">
        <v>17</v>
      </c>
      <c r="D121" s="54" t="str">
        <f>'Primary School Questionaire'!E172</f>
        <v>No</v>
      </c>
      <c r="E121" s="137"/>
      <c r="F121" s="137"/>
    </row>
    <row r="122" spans="1:6" ht="14.25">
      <c r="A122" s="134"/>
      <c r="B122" s="157"/>
      <c r="C122" s="32" t="s">
        <v>12</v>
      </c>
      <c r="D122" s="54" t="str">
        <f>'Primary School Questionaire'!E173</f>
        <v>No</v>
      </c>
      <c r="E122" s="137"/>
      <c r="F122" s="137"/>
    </row>
    <row r="123" spans="1:6" ht="14.25">
      <c r="A123" s="134"/>
      <c r="B123" s="157"/>
      <c r="C123" s="32" t="s">
        <v>184</v>
      </c>
      <c r="D123" s="54" t="str">
        <f>'Primary School Questionaire'!E174</f>
        <v>Yes</v>
      </c>
      <c r="E123" s="137"/>
      <c r="F123" s="137"/>
    </row>
    <row r="124" spans="1:6" ht="14.25">
      <c r="A124" s="134"/>
      <c r="B124" s="157"/>
      <c r="C124" s="29" t="s">
        <v>100</v>
      </c>
      <c r="D124" s="54" t="str">
        <f>'Primary School Questionaire'!E175</f>
        <v>No</v>
      </c>
      <c r="E124" s="137"/>
      <c r="F124" s="137"/>
    </row>
    <row r="125" spans="1:6" ht="18">
      <c r="A125" s="134"/>
      <c r="B125" s="42">
        <v>6</v>
      </c>
      <c r="C125" s="25" t="s">
        <v>101</v>
      </c>
      <c r="D125" s="54">
        <f>'Primary School Questionaire'!E176</f>
        <v>0</v>
      </c>
      <c r="E125" s="60" t="str">
        <f>IF(D125="26%-50%","amber",IF(D125="0%-25%","red",IF(D125="76%-100%","green",IF(D125="51%-75%","green","red"))))</f>
        <v>red</v>
      </c>
      <c r="F125" s="59"/>
    </row>
    <row r="126" spans="1:6" ht="27.75" customHeight="1">
      <c r="A126" s="17"/>
      <c r="B126" s="17"/>
      <c r="C126" s="8"/>
      <c r="D126" s="23"/>
      <c r="E126" s="60"/>
      <c r="F126" s="59"/>
    </row>
    <row r="127" spans="1:6" ht="15">
      <c r="A127" s="133" t="s">
        <v>153</v>
      </c>
      <c r="B127" s="42"/>
      <c r="C127" s="53" t="s">
        <v>171</v>
      </c>
      <c r="D127" s="54">
        <f>'Primary School Questionaire'!E179</f>
        <v>0</v>
      </c>
      <c r="E127" s="60"/>
      <c r="F127" s="59"/>
    </row>
    <row r="128" spans="1:6" ht="15">
      <c r="A128" s="134"/>
      <c r="B128" s="44"/>
      <c r="C128" s="37" t="s">
        <v>105</v>
      </c>
      <c r="D128" s="54">
        <f>'Primary School Questionaire'!E180</f>
        <v>0</v>
      </c>
      <c r="E128" s="60"/>
      <c r="F128" s="59"/>
    </row>
    <row r="129" spans="1:6" ht="14.25">
      <c r="A129" s="134"/>
      <c r="B129" s="134">
        <v>1</v>
      </c>
      <c r="C129" s="27" t="s">
        <v>106</v>
      </c>
      <c r="D129" s="54" t="str">
        <f>'Primary School Questionaire'!E181</f>
        <v>No</v>
      </c>
      <c r="E129" s="136" t="str">
        <f>IF(F129&gt;2,"green",IF(F129&lt;1,"red","amber"))</f>
        <v>amber</v>
      </c>
      <c r="F129" s="136">
        <f>COUNTIF(D129:D134,"yes")</f>
        <v>1</v>
      </c>
    </row>
    <row r="130" spans="1:6" ht="14.25">
      <c r="A130" s="134" t="s">
        <v>148</v>
      </c>
      <c r="B130" s="157"/>
      <c r="C130" s="27" t="s">
        <v>107</v>
      </c>
      <c r="D130" s="54" t="str">
        <f>'Primary School Questionaire'!E182</f>
        <v>No</v>
      </c>
      <c r="E130" s="137"/>
      <c r="F130" s="137"/>
    </row>
    <row r="131" spans="1:6" ht="14.25">
      <c r="A131" s="134" t="s">
        <v>149</v>
      </c>
      <c r="B131" s="157"/>
      <c r="C131" s="27" t="s">
        <v>108</v>
      </c>
      <c r="D131" s="54" t="str">
        <f>'Primary School Questionaire'!E183</f>
        <v>No</v>
      </c>
      <c r="E131" s="137"/>
      <c r="F131" s="137"/>
    </row>
    <row r="132" spans="1:6" ht="14.25">
      <c r="A132" s="134"/>
      <c r="B132" s="157"/>
      <c r="C132" s="37" t="s">
        <v>109</v>
      </c>
      <c r="D132" s="54">
        <f>'Primary School Questionaire'!E184</f>
        <v>0</v>
      </c>
      <c r="E132" s="137"/>
      <c r="F132" s="137"/>
    </row>
    <row r="133" spans="1:6" ht="14.25">
      <c r="A133" s="134"/>
      <c r="B133" s="157"/>
      <c r="C133" s="27" t="s">
        <v>110</v>
      </c>
      <c r="D133" s="54" t="str">
        <f>'Primary School Questionaire'!E185</f>
        <v>Yes</v>
      </c>
      <c r="E133" s="137"/>
      <c r="F133" s="137"/>
    </row>
    <row r="134" spans="1:6" ht="14.25">
      <c r="A134" s="134"/>
      <c r="B134" s="157"/>
      <c r="C134" s="29" t="s">
        <v>111</v>
      </c>
      <c r="D134" s="54" t="str">
        <f>'Primary School Questionaire'!E186</f>
        <v>Peninsula</v>
      </c>
      <c r="E134" s="137"/>
      <c r="F134" s="137"/>
    </row>
    <row r="135" spans="1:6" ht="27.75" customHeight="1">
      <c r="A135" s="18"/>
      <c r="B135" s="18"/>
      <c r="C135" s="12"/>
      <c r="D135" s="24"/>
      <c r="E135" s="60"/>
      <c r="F135" s="59"/>
    </row>
    <row r="136" spans="1:6" ht="38.25">
      <c r="A136" s="134" t="s">
        <v>150</v>
      </c>
      <c r="B136" s="134">
        <v>1</v>
      </c>
      <c r="C136" s="25" t="s">
        <v>125</v>
      </c>
      <c r="D136" s="54" t="str">
        <f>'Primary School Questionaire'!E204</f>
        <v>Yes</v>
      </c>
      <c r="E136" s="136" t="str">
        <f>IF(F136&gt;1,"green",IF(F136&lt;1,"red","amber"))</f>
        <v>green</v>
      </c>
      <c r="F136" s="136">
        <f>COUNTIF(D136:D137,"Yes")</f>
        <v>2</v>
      </c>
    </row>
    <row r="137" spans="1:6" ht="14.25">
      <c r="A137" s="134"/>
      <c r="B137" s="157"/>
      <c r="C137" s="25" t="s">
        <v>126</v>
      </c>
      <c r="D137" s="54" t="str">
        <f>'Primary School Questionaire'!E205</f>
        <v>Yes</v>
      </c>
      <c r="E137" s="137"/>
      <c r="F137" s="137"/>
    </row>
    <row r="138" spans="1:6" ht="25.5">
      <c r="A138" s="134"/>
      <c r="B138" s="134">
        <v>2</v>
      </c>
      <c r="C138" s="25" t="s">
        <v>127</v>
      </c>
      <c r="D138" s="54" t="str">
        <f>'Primary School Questionaire'!E206</f>
        <v>Yes</v>
      </c>
      <c r="E138" s="136" t="str">
        <f>IF(F138&gt;1,"green",IF(F138&lt;1,"red","amber"))</f>
        <v>green</v>
      </c>
      <c r="F138" s="136">
        <f>COUNTIF(D138:D140,"Yes")</f>
        <v>3</v>
      </c>
    </row>
    <row r="139" spans="1:6" ht="14.25">
      <c r="A139" s="134"/>
      <c r="B139" s="157"/>
      <c r="C139" s="25" t="s">
        <v>128</v>
      </c>
      <c r="D139" s="54" t="str">
        <f>'Primary School Questionaire'!E207</f>
        <v>Yes</v>
      </c>
      <c r="E139" s="137"/>
      <c r="F139" s="137"/>
    </row>
    <row r="140" spans="1:6" ht="14.25">
      <c r="A140" s="134"/>
      <c r="B140" s="157"/>
      <c r="C140" s="25" t="s">
        <v>129</v>
      </c>
      <c r="D140" s="54" t="str">
        <f>'Primary School Questionaire'!E208</f>
        <v>Yes</v>
      </c>
      <c r="E140" s="137"/>
      <c r="F140" s="137"/>
    </row>
    <row r="141" spans="1:6" ht="27.75" customHeight="1">
      <c r="A141" s="18"/>
      <c r="B141" s="18"/>
      <c r="C141" s="13"/>
      <c r="D141" s="24"/>
      <c r="E141" s="60"/>
      <c r="F141" s="59"/>
    </row>
    <row r="142" spans="1:6" ht="14.25" customHeight="1">
      <c r="A142" s="133" t="s">
        <v>156</v>
      </c>
      <c r="B142" s="133">
        <v>1</v>
      </c>
      <c r="C142" s="25" t="s">
        <v>130</v>
      </c>
      <c r="D142" s="54" t="str">
        <f>'Primary School Questionaire'!E211</f>
        <v>No</v>
      </c>
      <c r="E142" s="136" t="str">
        <f>IF(F142&gt;1,"green",IF(F142&lt;1,"red","amber"))</f>
        <v>amber</v>
      </c>
      <c r="F142" s="136">
        <f>COUNTIF(D142:D143,"Yes")</f>
        <v>1</v>
      </c>
    </row>
    <row r="143" spans="1:6" ht="14.25">
      <c r="A143" s="134" t="s">
        <v>151</v>
      </c>
      <c r="B143" s="157"/>
      <c r="C143" s="25" t="s">
        <v>131</v>
      </c>
      <c r="D143" s="54" t="str">
        <f>'Primary School Questionaire'!E212</f>
        <v>Yes</v>
      </c>
      <c r="E143" s="137"/>
      <c r="F143" s="137"/>
    </row>
    <row r="144" spans="1:6" ht="14.25">
      <c r="A144" s="134"/>
      <c r="B144" s="134">
        <v>2</v>
      </c>
      <c r="C144" s="31" t="s">
        <v>132</v>
      </c>
      <c r="D144" s="54"/>
      <c r="E144" s="136" t="str">
        <f>IF(F144&gt;2,"green",IF(F144&lt;1,"red","amber"))</f>
        <v>amber</v>
      </c>
      <c r="F144" s="136">
        <f>COUNTIF(D145:D148,"&lt;&gt;0")</f>
        <v>1</v>
      </c>
    </row>
    <row r="145" spans="1:6" ht="14.25">
      <c r="A145" s="134"/>
      <c r="B145" s="157"/>
      <c r="C145" s="27" t="s">
        <v>133</v>
      </c>
      <c r="D145" s="54" t="str">
        <f>'Primary School Questionaire'!E214</f>
        <v>No</v>
      </c>
      <c r="E145" s="137"/>
      <c r="F145" s="137"/>
    </row>
    <row r="146" spans="1:6" ht="14.25">
      <c r="A146" s="134"/>
      <c r="B146" s="157"/>
      <c r="C146" s="27" t="s">
        <v>134</v>
      </c>
      <c r="D146" s="54">
        <f>'Primary School Questionaire'!E215</f>
        <v>0</v>
      </c>
      <c r="E146" s="137"/>
      <c r="F146" s="137"/>
    </row>
    <row r="147" spans="1:6" ht="14.25">
      <c r="A147" s="134"/>
      <c r="B147" s="157"/>
      <c r="C147" s="27" t="s">
        <v>135</v>
      </c>
      <c r="D147" s="54">
        <f>'Primary School Questionaire'!E216</f>
        <v>0</v>
      </c>
      <c r="E147" s="137"/>
      <c r="F147" s="137"/>
    </row>
    <row r="148" spans="1:6" ht="14.25">
      <c r="A148" s="135"/>
      <c r="B148" s="158"/>
      <c r="C148" s="29" t="s">
        <v>146</v>
      </c>
      <c r="D148" s="54">
        <f>'Primary School Questionaire'!E217</f>
        <v>0</v>
      </c>
      <c r="E148" s="137"/>
      <c r="F148" s="137"/>
    </row>
    <row r="149" spans="1:6" ht="27.75" customHeight="1">
      <c r="A149" s="17"/>
      <c r="B149" s="17"/>
      <c r="C149" s="8"/>
      <c r="D149" s="23"/>
      <c r="E149" s="74"/>
      <c r="F149" s="75"/>
    </row>
    <row r="150" spans="1:6" ht="14.25">
      <c r="A150" s="133" t="s">
        <v>155</v>
      </c>
      <c r="B150" s="47"/>
      <c r="C150" s="52" t="s">
        <v>202</v>
      </c>
      <c r="D150" s="78"/>
      <c r="E150" s="136" t="str">
        <f>IF(F150=4,"green","red")</f>
        <v>red</v>
      </c>
      <c r="F150" s="136">
        <f>COUNTIF(D151:D154,"Yes")</f>
        <v>0</v>
      </c>
    </row>
    <row r="151" spans="1:6" ht="16.5">
      <c r="A151" s="134" t="s">
        <v>152</v>
      </c>
      <c r="B151" s="48"/>
      <c r="C151" s="32" t="s">
        <v>205</v>
      </c>
      <c r="D151" s="76">
        <f>'Primary School Questionaire'!E222</f>
        <v>0</v>
      </c>
      <c r="E151" s="137"/>
      <c r="F151" s="137"/>
    </row>
    <row r="152" spans="1:6" ht="16.5">
      <c r="A152" s="134"/>
      <c r="B152" s="48"/>
      <c r="C152" s="32" t="s">
        <v>204</v>
      </c>
      <c r="D152" s="76">
        <f>'Primary School Questionaire'!E223</f>
        <v>0</v>
      </c>
      <c r="E152" s="137"/>
      <c r="F152" s="137"/>
    </row>
    <row r="153" spans="1:6" ht="16.5">
      <c r="A153" s="134"/>
      <c r="B153" s="48"/>
      <c r="C153" s="32" t="s">
        <v>206</v>
      </c>
      <c r="D153" s="76">
        <f>'Primary School Questionaire'!E224</f>
        <v>0</v>
      </c>
      <c r="E153" s="137"/>
      <c r="F153" s="137"/>
    </row>
    <row r="154" spans="1:6" ht="14.25">
      <c r="A154" s="134"/>
      <c r="B154" s="48"/>
      <c r="C154" s="29" t="s">
        <v>203</v>
      </c>
      <c r="D154" s="76">
        <f>'Primary School Questionaire'!E225</f>
        <v>0</v>
      </c>
      <c r="E154" s="137"/>
      <c r="F154" s="137"/>
    </row>
    <row r="155" spans="1:6" ht="27.75" customHeight="1">
      <c r="A155" s="155"/>
      <c r="B155" s="50"/>
      <c r="C155" s="8"/>
      <c r="D155" s="17"/>
      <c r="E155" s="61"/>
      <c r="F155" s="71"/>
    </row>
    <row r="156" spans="1:6" ht="27.75" customHeight="1">
      <c r="A156" s="155"/>
      <c r="B156" s="49"/>
      <c r="C156" s="151"/>
      <c r="D156" s="16"/>
      <c r="E156" s="61"/>
      <c r="F156" s="71"/>
    </row>
    <row r="157" spans="1:6" ht="27.75" customHeight="1">
      <c r="A157" s="155"/>
      <c r="B157" s="49"/>
      <c r="C157" s="152"/>
      <c r="D157" s="16"/>
      <c r="E157" s="61"/>
      <c r="F157" s="71"/>
    </row>
    <row r="158" spans="1:6" ht="27.75" customHeight="1">
      <c r="A158" s="155"/>
      <c r="B158" s="49"/>
      <c r="C158" s="152"/>
      <c r="D158" s="16"/>
      <c r="E158" s="61"/>
      <c r="F158" s="71"/>
    </row>
    <row r="159" spans="1:6" ht="27.75" customHeight="1">
      <c r="A159" s="155"/>
      <c r="B159" s="49"/>
      <c r="C159" s="152"/>
      <c r="D159" s="16"/>
      <c r="E159" s="61"/>
      <c r="F159" s="71"/>
    </row>
    <row r="160" spans="1:6" ht="27.75" customHeight="1">
      <c r="A160" s="19"/>
      <c r="B160" s="51"/>
      <c r="C160" s="153"/>
      <c r="D160" s="16"/>
      <c r="E160" s="61"/>
      <c r="F160" s="71"/>
    </row>
    <row r="161" spans="5:6" ht="27.75" customHeight="1">
      <c r="E161" s="72"/>
      <c r="F161" s="73"/>
    </row>
    <row r="162" spans="5:6" ht="27.75" customHeight="1">
      <c r="E162" s="72"/>
      <c r="F162" s="73"/>
    </row>
    <row r="163" spans="5:6" ht="27.75" customHeight="1">
      <c r="E163" s="72"/>
      <c r="F163" s="73"/>
    </row>
    <row r="164" spans="5:6" ht="27.75" customHeight="1">
      <c r="E164" s="72"/>
      <c r="F164" s="73"/>
    </row>
    <row r="165" spans="5:6" ht="27.75" customHeight="1">
      <c r="E165" s="72"/>
      <c r="F165" s="73"/>
    </row>
    <row r="166" spans="5:6" ht="27.75" customHeight="1">
      <c r="E166" s="72"/>
      <c r="F166" s="73"/>
    </row>
    <row r="167" spans="5:6" ht="27.75" customHeight="1">
      <c r="E167" s="72"/>
      <c r="F167" s="73"/>
    </row>
    <row r="168" spans="5:6" ht="27.75" customHeight="1">
      <c r="E168" s="72"/>
      <c r="F168" s="73"/>
    </row>
    <row r="169" spans="5:6" ht="27.75" customHeight="1">
      <c r="E169" s="72"/>
      <c r="F169" s="73"/>
    </row>
    <row r="170" spans="5:6" ht="27.75" customHeight="1">
      <c r="E170" s="72"/>
      <c r="F170" s="73"/>
    </row>
    <row r="171" spans="5:6" ht="27.75" customHeight="1">
      <c r="E171" s="72"/>
      <c r="F171" s="73"/>
    </row>
    <row r="172" spans="5:6" ht="27.75" customHeight="1">
      <c r="E172" s="72"/>
      <c r="F172" s="73"/>
    </row>
    <row r="173" spans="5:6" ht="27.75" customHeight="1">
      <c r="E173" s="72"/>
      <c r="F173" s="73"/>
    </row>
    <row r="174" spans="5:6" ht="27.75" customHeight="1">
      <c r="E174" s="72"/>
      <c r="F174" s="73"/>
    </row>
    <row r="175" spans="5:6" ht="27.75" customHeight="1">
      <c r="E175" s="72"/>
      <c r="F175" s="73"/>
    </row>
    <row r="176" spans="5:6" ht="27.75" customHeight="1">
      <c r="E176" s="72"/>
      <c r="F176" s="73"/>
    </row>
    <row r="177" spans="5:6" ht="27.75" customHeight="1">
      <c r="E177" s="72"/>
      <c r="F177" s="73"/>
    </row>
    <row r="178" spans="5:6" ht="27.75" customHeight="1">
      <c r="E178" s="72"/>
      <c r="F178" s="73"/>
    </row>
    <row r="179" spans="5:6" ht="27.75" customHeight="1">
      <c r="E179" s="72"/>
      <c r="F179" s="73"/>
    </row>
    <row r="180" spans="5:6" ht="27.75" customHeight="1">
      <c r="E180" s="72"/>
      <c r="F180" s="73"/>
    </row>
    <row r="181" spans="5:6" ht="27.75" customHeight="1">
      <c r="E181" s="72"/>
      <c r="F181" s="73"/>
    </row>
    <row r="182" spans="5:6" ht="27.75" customHeight="1">
      <c r="E182" s="72"/>
      <c r="F182" s="73"/>
    </row>
    <row r="183" spans="5:6" ht="27.75" customHeight="1">
      <c r="E183" s="72"/>
      <c r="F183" s="73"/>
    </row>
    <row r="184" spans="5:6" ht="27.75" customHeight="1">
      <c r="E184" s="72"/>
      <c r="F184" s="73"/>
    </row>
    <row r="185" spans="5:6" ht="27.75" customHeight="1">
      <c r="E185" s="72"/>
      <c r="F185" s="73"/>
    </row>
    <row r="186" spans="5:6" ht="27.75" customHeight="1">
      <c r="E186" s="72"/>
      <c r="F186" s="73"/>
    </row>
    <row r="187" spans="5:6" ht="27.75" customHeight="1">
      <c r="E187" s="72"/>
      <c r="F187" s="73"/>
    </row>
    <row r="188" spans="5:6" ht="27.75" customHeight="1">
      <c r="E188" s="72"/>
      <c r="F188" s="73"/>
    </row>
    <row r="189" spans="5:6" ht="27.75" customHeight="1">
      <c r="E189" s="72"/>
      <c r="F189" s="73"/>
    </row>
    <row r="190" spans="5:6" ht="27.75" customHeight="1">
      <c r="E190" s="72"/>
      <c r="F190" s="73"/>
    </row>
    <row r="191" spans="5:6" ht="27.75" customHeight="1">
      <c r="E191" s="72"/>
      <c r="F191" s="73"/>
    </row>
    <row r="192" spans="5:6" ht="27.75" customHeight="1">
      <c r="E192" s="72"/>
      <c r="F192" s="73"/>
    </row>
    <row r="193" spans="5:6" ht="27.75" customHeight="1">
      <c r="E193" s="72"/>
      <c r="F193" s="73"/>
    </row>
    <row r="194" spans="5:6" ht="27.75" customHeight="1">
      <c r="E194" s="72"/>
      <c r="F194" s="73"/>
    </row>
    <row r="195" spans="5:6" ht="27.75" customHeight="1">
      <c r="E195" s="72"/>
      <c r="F195" s="73"/>
    </row>
    <row r="196" spans="5:6" ht="27.75" customHeight="1">
      <c r="E196" s="72"/>
      <c r="F196" s="73"/>
    </row>
    <row r="197" spans="5:6" ht="27.75" customHeight="1">
      <c r="E197" s="72"/>
      <c r="F197" s="73"/>
    </row>
    <row r="198" spans="5:6" ht="27.75" customHeight="1">
      <c r="E198" s="72"/>
      <c r="F198" s="73"/>
    </row>
    <row r="199" spans="5:6" ht="27.75" customHeight="1">
      <c r="E199" s="72"/>
      <c r="F199" s="73"/>
    </row>
    <row r="200" spans="5:6" ht="27.75" customHeight="1">
      <c r="E200" s="72"/>
      <c r="F200" s="73"/>
    </row>
    <row r="201" spans="5:6" ht="27.75" customHeight="1">
      <c r="E201" s="72"/>
      <c r="F201" s="73"/>
    </row>
    <row r="202" spans="5:6" ht="27.75" customHeight="1">
      <c r="E202" s="72"/>
      <c r="F202" s="73"/>
    </row>
    <row r="203" spans="5:6" ht="27.75" customHeight="1">
      <c r="E203" s="72"/>
      <c r="F203" s="73"/>
    </row>
    <row r="204" spans="5:6" ht="27.75" customHeight="1">
      <c r="E204" s="72"/>
      <c r="F204" s="73"/>
    </row>
    <row r="205" spans="5:6" ht="27.75" customHeight="1">
      <c r="E205" s="72"/>
      <c r="F205" s="73"/>
    </row>
    <row r="206" spans="5:6" ht="27.75" customHeight="1">
      <c r="E206" s="72"/>
      <c r="F206" s="73"/>
    </row>
    <row r="207" spans="5:6" ht="27.75" customHeight="1">
      <c r="E207" s="72"/>
      <c r="F207" s="73"/>
    </row>
    <row r="208" spans="5:6" ht="27.75" customHeight="1">
      <c r="E208" s="72"/>
      <c r="F208" s="73"/>
    </row>
    <row r="209" spans="5:6" ht="27.75" customHeight="1">
      <c r="E209" s="72"/>
      <c r="F209" s="73"/>
    </row>
    <row r="210" spans="5:6" ht="27.75" customHeight="1">
      <c r="E210" s="72"/>
      <c r="F210" s="73"/>
    </row>
    <row r="211" spans="5:6" ht="27.75" customHeight="1">
      <c r="E211" s="72"/>
      <c r="F211" s="73"/>
    </row>
    <row r="212" spans="5:6" ht="27.75" customHeight="1">
      <c r="E212" s="72"/>
      <c r="F212" s="73"/>
    </row>
    <row r="213" spans="5:6" ht="27.75" customHeight="1">
      <c r="E213" s="72"/>
      <c r="F213" s="73"/>
    </row>
    <row r="214" spans="5:6" ht="27.75" customHeight="1">
      <c r="E214" s="72"/>
      <c r="F214" s="73"/>
    </row>
    <row r="215" spans="5:6" ht="27.75" customHeight="1">
      <c r="E215" s="72"/>
      <c r="F215" s="73"/>
    </row>
    <row r="216" spans="5:6" ht="27.75" customHeight="1">
      <c r="E216" s="72"/>
      <c r="F216" s="73"/>
    </row>
    <row r="217" spans="5:6" ht="27.75" customHeight="1">
      <c r="E217" s="72"/>
      <c r="F217" s="73"/>
    </row>
    <row r="218" spans="5:6" ht="27.75" customHeight="1">
      <c r="E218" s="72"/>
      <c r="F218" s="73"/>
    </row>
    <row r="219" spans="5:6" ht="27.75" customHeight="1">
      <c r="E219" s="72"/>
      <c r="F219" s="73"/>
    </row>
    <row r="220" spans="5:6" ht="27.75" customHeight="1">
      <c r="E220" s="72"/>
      <c r="F220" s="73"/>
    </row>
    <row r="221" spans="5:6" ht="27.75" customHeight="1">
      <c r="E221" s="72"/>
      <c r="F221" s="73"/>
    </row>
    <row r="222" spans="5:6" ht="27.75" customHeight="1">
      <c r="E222" s="72"/>
      <c r="F222" s="73"/>
    </row>
    <row r="223" spans="5:6" ht="27.75" customHeight="1">
      <c r="E223" s="72"/>
      <c r="F223" s="73"/>
    </row>
    <row r="224" spans="5:6" ht="27.75" customHeight="1">
      <c r="E224" s="72"/>
      <c r="F224" s="73"/>
    </row>
    <row r="225" spans="5:6" ht="27.75" customHeight="1">
      <c r="E225" s="72"/>
      <c r="F225" s="73"/>
    </row>
    <row r="226" spans="5:6" ht="27.75" customHeight="1">
      <c r="E226" s="72"/>
      <c r="F226" s="73"/>
    </row>
    <row r="227" spans="5:6" ht="27.75" customHeight="1">
      <c r="E227" s="72"/>
      <c r="F227" s="73"/>
    </row>
    <row r="228" spans="5:6" ht="27.75" customHeight="1">
      <c r="E228" s="72"/>
      <c r="F228" s="73"/>
    </row>
    <row r="229" spans="5:6" ht="27.75" customHeight="1">
      <c r="E229" s="72"/>
      <c r="F229" s="73"/>
    </row>
    <row r="230" spans="5:6" ht="27.75" customHeight="1">
      <c r="E230" s="72"/>
      <c r="F230" s="73"/>
    </row>
    <row r="231" spans="5:6" ht="27.75" customHeight="1">
      <c r="E231" s="72"/>
      <c r="F231" s="73"/>
    </row>
    <row r="232" spans="5:6" ht="27.75" customHeight="1">
      <c r="E232" s="72"/>
      <c r="F232" s="73"/>
    </row>
    <row r="233" spans="5:6" ht="27.75" customHeight="1">
      <c r="E233" s="72"/>
      <c r="F233" s="73"/>
    </row>
    <row r="234" spans="5:6" ht="27.75" customHeight="1">
      <c r="E234" s="72"/>
      <c r="F234" s="73"/>
    </row>
    <row r="235" spans="5:6" ht="27.75" customHeight="1">
      <c r="E235" s="72"/>
      <c r="F235" s="73"/>
    </row>
    <row r="236" spans="5:6" ht="27.75" customHeight="1">
      <c r="E236" s="72"/>
      <c r="F236" s="73"/>
    </row>
    <row r="237" spans="5:6" ht="27.75" customHeight="1">
      <c r="E237" s="72"/>
      <c r="F237" s="73"/>
    </row>
    <row r="238" spans="5:6" ht="27.75" customHeight="1">
      <c r="E238" s="72"/>
      <c r="F238" s="73"/>
    </row>
    <row r="239" spans="5:6" ht="27.75" customHeight="1">
      <c r="E239" s="72"/>
      <c r="F239" s="73"/>
    </row>
    <row r="240" spans="5:6" ht="27.75" customHeight="1">
      <c r="E240" s="72"/>
      <c r="F240" s="73"/>
    </row>
    <row r="241" spans="5:6" ht="27.75" customHeight="1">
      <c r="E241" s="72"/>
      <c r="F241" s="73"/>
    </row>
    <row r="242" spans="5:6" ht="27.75" customHeight="1">
      <c r="E242" s="72"/>
      <c r="F242" s="73"/>
    </row>
    <row r="243" spans="5:6" ht="27.75" customHeight="1">
      <c r="E243" s="72"/>
      <c r="F243" s="73"/>
    </row>
    <row r="244" spans="5:6" ht="27.75" customHeight="1">
      <c r="E244" s="72"/>
      <c r="F244" s="73"/>
    </row>
    <row r="245" spans="5:6" ht="27.75" customHeight="1">
      <c r="E245" s="72"/>
      <c r="F245" s="73"/>
    </row>
    <row r="246" spans="5:6" ht="27.75" customHeight="1">
      <c r="E246" s="72"/>
      <c r="F246" s="73"/>
    </row>
    <row r="247" spans="5:6" ht="27.75" customHeight="1">
      <c r="E247" s="72"/>
      <c r="F247" s="73"/>
    </row>
    <row r="248" spans="5:6" ht="27.75" customHeight="1">
      <c r="E248" s="72"/>
      <c r="F248" s="73"/>
    </row>
    <row r="249" spans="5:6" ht="27.75" customHeight="1">
      <c r="E249" s="72"/>
      <c r="F249" s="73"/>
    </row>
    <row r="250" spans="5:6" ht="27.75" customHeight="1">
      <c r="E250" s="72"/>
      <c r="F250" s="73"/>
    </row>
    <row r="251" spans="5:6" ht="27.75" customHeight="1">
      <c r="E251" s="72"/>
      <c r="F251" s="73"/>
    </row>
    <row r="252" spans="5:6" ht="27.75" customHeight="1">
      <c r="E252" s="72"/>
      <c r="F252" s="73"/>
    </row>
    <row r="253" spans="5:6" ht="27.75" customHeight="1">
      <c r="E253" s="72"/>
      <c r="F253" s="73"/>
    </row>
    <row r="254" spans="5:6" ht="27.75" customHeight="1">
      <c r="E254" s="72"/>
      <c r="F254" s="73"/>
    </row>
    <row r="255" spans="5:6" ht="27.75" customHeight="1">
      <c r="E255" s="72"/>
      <c r="F255" s="73"/>
    </row>
    <row r="256" spans="5:6" ht="27.75" customHeight="1">
      <c r="E256" s="72"/>
      <c r="F256" s="73"/>
    </row>
    <row r="257" spans="5:6" ht="27.75" customHeight="1">
      <c r="E257" s="72"/>
      <c r="F257" s="73"/>
    </row>
    <row r="258" spans="5:6" ht="27.75" customHeight="1">
      <c r="E258" s="72"/>
      <c r="F258" s="73"/>
    </row>
    <row r="259" spans="5:6" ht="27.75" customHeight="1">
      <c r="E259" s="72"/>
      <c r="F259" s="73"/>
    </row>
    <row r="260" spans="5:6" ht="27.75" customHeight="1">
      <c r="E260" s="72"/>
      <c r="F260" s="73"/>
    </row>
    <row r="261" spans="5:6" ht="27.75" customHeight="1">
      <c r="E261" s="72"/>
      <c r="F261" s="73"/>
    </row>
    <row r="262" spans="5:6" ht="27.75" customHeight="1">
      <c r="E262" s="72"/>
      <c r="F262" s="73"/>
    </row>
    <row r="263" spans="5:6" ht="27.75" customHeight="1">
      <c r="E263" s="72"/>
      <c r="F263" s="73"/>
    </row>
    <row r="264" spans="5:6" ht="27.75" customHeight="1">
      <c r="E264" s="72"/>
      <c r="F264" s="73"/>
    </row>
    <row r="265" spans="5:6" ht="27.75" customHeight="1">
      <c r="E265" s="72"/>
      <c r="F265" s="73"/>
    </row>
    <row r="266" spans="5:6" ht="27.75" customHeight="1">
      <c r="E266" s="72"/>
      <c r="F266" s="73"/>
    </row>
    <row r="267" spans="5:6" ht="27.75" customHeight="1">
      <c r="E267" s="72"/>
      <c r="F267" s="73"/>
    </row>
    <row r="268" spans="5:6" ht="27.75" customHeight="1">
      <c r="E268" s="72"/>
      <c r="F268" s="73"/>
    </row>
    <row r="269" spans="5:6" ht="27.75" customHeight="1">
      <c r="E269" s="72"/>
      <c r="F269" s="73"/>
    </row>
    <row r="270" spans="5:6" ht="27.75" customHeight="1">
      <c r="E270" s="72"/>
      <c r="F270" s="73"/>
    </row>
    <row r="271" spans="5:6" ht="27.75" customHeight="1">
      <c r="E271" s="72"/>
      <c r="F271" s="73"/>
    </row>
    <row r="272" spans="5:6" ht="27.75" customHeight="1">
      <c r="E272" s="72"/>
      <c r="F272" s="73"/>
    </row>
    <row r="273" spans="5:6" ht="27.75" customHeight="1">
      <c r="E273" s="72"/>
      <c r="F273" s="73"/>
    </row>
    <row r="274" spans="5:6" ht="27.75" customHeight="1">
      <c r="E274" s="72"/>
      <c r="F274" s="73"/>
    </row>
    <row r="275" spans="5:6" ht="27.75" customHeight="1">
      <c r="E275" s="72"/>
      <c r="F275" s="73"/>
    </row>
    <row r="276" spans="5:6" ht="27.75" customHeight="1">
      <c r="E276" s="72"/>
      <c r="F276" s="73"/>
    </row>
    <row r="277" spans="5:6" ht="27.75" customHeight="1">
      <c r="E277" s="72"/>
      <c r="F277" s="73"/>
    </row>
    <row r="278" spans="5:6" ht="27.75" customHeight="1">
      <c r="E278" s="72"/>
      <c r="F278" s="73"/>
    </row>
    <row r="279" spans="5:6" ht="27.75" customHeight="1">
      <c r="E279" s="72"/>
      <c r="F279" s="73"/>
    </row>
    <row r="280" spans="5:6" ht="27.75" customHeight="1">
      <c r="E280" s="72"/>
      <c r="F280" s="73"/>
    </row>
    <row r="281" spans="5:6" ht="27.75" customHeight="1">
      <c r="E281" s="72"/>
      <c r="F281" s="73"/>
    </row>
    <row r="282" spans="5:6" ht="27.75" customHeight="1">
      <c r="E282" s="72"/>
      <c r="F282" s="73"/>
    </row>
    <row r="283" spans="5:6" ht="27.75" customHeight="1">
      <c r="E283" s="72"/>
      <c r="F283" s="73"/>
    </row>
    <row r="284" spans="5:6" ht="27.75" customHeight="1">
      <c r="E284" s="72"/>
      <c r="F284" s="73"/>
    </row>
    <row r="285" spans="5:6" ht="27.75" customHeight="1">
      <c r="E285" s="72"/>
      <c r="F285" s="73"/>
    </row>
    <row r="286" spans="5:6" ht="27.75" customHeight="1">
      <c r="E286" s="72"/>
      <c r="F286" s="73"/>
    </row>
    <row r="287" spans="5:6" ht="27.75" customHeight="1">
      <c r="E287" s="72"/>
      <c r="F287" s="73"/>
    </row>
    <row r="288" spans="5:6" ht="27.75" customHeight="1">
      <c r="E288" s="72"/>
      <c r="F288" s="73"/>
    </row>
    <row r="289" spans="5:6" ht="27.75" customHeight="1">
      <c r="E289" s="72"/>
      <c r="F289" s="73"/>
    </row>
    <row r="290" spans="5:6" ht="27.75" customHeight="1">
      <c r="E290" s="72"/>
      <c r="F290" s="73"/>
    </row>
    <row r="291" spans="5:6" ht="27.75" customHeight="1">
      <c r="E291" s="72"/>
      <c r="F291" s="73"/>
    </row>
    <row r="292" spans="5:6" ht="27.75" customHeight="1">
      <c r="E292" s="72"/>
      <c r="F292" s="73"/>
    </row>
    <row r="293" spans="5:6" ht="27.75" customHeight="1">
      <c r="E293" s="72"/>
      <c r="F293" s="73"/>
    </row>
    <row r="294" spans="5:6" ht="27.75" customHeight="1">
      <c r="E294" s="72"/>
      <c r="F294" s="73"/>
    </row>
    <row r="295" spans="5:6" ht="27.75" customHeight="1">
      <c r="E295" s="72"/>
      <c r="F295" s="73"/>
    </row>
    <row r="296" spans="5:6" ht="27.75" customHeight="1">
      <c r="E296" s="72"/>
      <c r="F296" s="73"/>
    </row>
    <row r="297" spans="5:6" ht="27.75" customHeight="1">
      <c r="E297" s="72"/>
      <c r="F297" s="73"/>
    </row>
    <row r="298" spans="5:6" ht="27.75" customHeight="1">
      <c r="E298" s="72"/>
      <c r="F298" s="73"/>
    </row>
    <row r="299" spans="5:6" ht="27.75" customHeight="1">
      <c r="E299" s="72"/>
      <c r="F299" s="73"/>
    </row>
    <row r="300" spans="5:6" ht="27.75" customHeight="1">
      <c r="E300" s="72"/>
      <c r="F300" s="73"/>
    </row>
    <row r="301" spans="5:6" ht="27.75" customHeight="1">
      <c r="E301" s="72"/>
      <c r="F301" s="73"/>
    </row>
    <row r="302" spans="5:6" ht="27.75" customHeight="1">
      <c r="E302" s="72"/>
      <c r="F302" s="73"/>
    </row>
    <row r="303" spans="5:6" ht="27.75" customHeight="1">
      <c r="E303" s="72"/>
      <c r="F303" s="73"/>
    </row>
    <row r="304" spans="5:6" ht="27.75" customHeight="1">
      <c r="E304" s="72"/>
      <c r="F304" s="73"/>
    </row>
    <row r="305" spans="5:6" ht="27.75" customHeight="1">
      <c r="E305" s="72"/>
      <c r="F305" s="73"/>
    </row>
    <row r="306" spans="5:6" ht="27.75" customHeight="1">
      <c r="E306" s="72"/>
      <c r="F306" s="73"/>
    </row>
    <row r="307" spans="5:6" ht="27.75" customHeight="1">
      <c r="E307" s="72"/>
      <c r="F307" s="73"/>
    </row>
    <row r="308" spans="5:6" ht="27.75" customHeight="1">
      <c r="E308" s="72"/>
      <c r="F308" s="73"/>
    </row>
    <row r="309" spans="5:6" ht="27.75" customHeight="1">
      <c r="E309" s="72"/>
      <c r="F309" s="73"/>
    </row>
    <row r="310" spans="5:6" ht="27.75" customHeight="1">
      <c r="E310" s="72"/>
      <c r="F310" s="73"/>
    </row>
    <row r="311" spans="5:6" ht="27.75" customHeight="1">
      <c r="E311" s="72"/>
      <c r="F311" s="73"/>
    </row>
    <row r="312" spans="5:6" ht="27.75" customHeight="1">
      <c r="E312" s="72"/>
      <c r="F312" s="73"/>
    </row>
    <row r="313" spans="5:6" ht="27.75" customHeight="1">
      <c r="E313" s="72"/>
      <c r="F313" s="73"/>
    </row>
    <row r="314" spans="5:6" ht="27.75" customHeight="1">
      <c r="E314" s="72"/>
      <c r="F314" s="73"/>
    </row>
    <row r="315" spans="5:6" ht="27.75" customHeight="1">
      <c r="E315" s="72"/>
      <c r="F315" s="73"/>
    </row>
    <row r="316" spans="5:6" ht="27.75" customHeight="1">
      <c r="E316" s="72"/>
      <c r="F316" s="73"/>
    </row>
    <row r="317" spans="5:6" ht="27.75" customHeight="1">
      <c r="E317" s="72"/>
      <c r="F317" s="73"/>
    </row>
    <row r="318" spans="5:6" ht="27.75" customHeight="1">
      <c r="E318" s="72"/>
      <c r="F318" s="73"/>
    </row>
    <row r="319" spans="5:6" ht="27.75" customHeight="1">
      <c r="E319" s="72"/>
      <c r="F319" s="73"/>
    </row>
    <row r="320" spans="5:6" ht="27.75" customHeight="1">
      <c r="E320" s="72"/>
      <c r="F320" s="73"/>
    </row>
    <row r="321" spans="5:6" ht="27.75" customHeight="1">
      <c r="E321" s="72"/>
      <c r="F321" s="73"/>
    </row>
    <row r="322" spans="5:6" ht="27.75" customHeight="1">
      <c r="E322" s="72"/>
      <c r="F322" s="73"/>
    </row>
    <row r="323" spans="5:6" ht="27.75" customHeight="1">
      <c r="E323" s="72"/>
      <c r="F323" s="73"/>
    </row>
    <row r="324" spans="5:6" ht="27.75" customHeight="1">
      <c r="E324" s="72"/>
      <c r="F324" s="73"/>
    </row>
    <row r="325" spans="5:6" ht="27.75" customHeight="1">
      <c r="E325" s="72"/>
      <c r="F325" s="73"/>
    </row>
    <row r="326" spans="5:6" ht="27.75" customHeight="1">
      <c r="E326" s="72"/>
      <c r="F326" s="73"/>
    </row>
    <row r="327" spans="5:6" ht="27.75" customHeight="1">
      <c r="E327" s="72"/>
      <c r="F327" s="73"/>
    </row>
    <row r="328" spans="5:6" ht="27.75" customHeight="1">
      <c r="E328" s="72"/>
      <c r="F328" s="73"/>
    </row>
    <row r="329" spans="5:6" ht="27.75" customHeight="1">
      <c r="E329" s="72"/>
      <c r="F329" s="73"/>
    </row>
    <row r="330" spans="5:6" ht="27.75" customHeight="1">
      <c r="E330" s="72"/>
      <c r="F330" s="73"/>
    </row>
    <row r="331" spans="5:6" ht="27.75" customHeight="1">
      <c r="E331" s="72"/>
      <c r="F331" s="73"/>
    </row>
    <row r="332" spans="5:6" ht="27.75" customHeight="1">
      <c r="E332" s="72"/>
      <c r="F332" s="73"/>
    </row>
    <row r="333" spans="5:6" ht="27.75" customHeight="1">
      <c r="E333" s="72"/>
      <c r="F333" s="73"/>
    </row>
    <row r="334" spans="5:6" ht="27.75" customHeight="1">
      <c r="E334" s="72"/>
      <c r="F334" s="73"/>
    </row>
    <row r="335" spans="5:6" ht="27.75" customHeight="1">
      <c r="E335" s="72"/>
      <c r="F335" s="73"/>
    </row>
    <row r="336" spans="5:6" ht="27.75" customHeight="1">
      <c r="E336" s="72"/>
      <c r="F336" s="73"/>
    </row>
    <row r="337" spans="5:6" ht="27.75" customHeight="1">
      <c r="E337" s="72"/>
      <c r="F337" s="73"/>
    </row>
    <row r="338" spans="5:6" ht="27.75" customHeight="1">
      <c r="E338" s="72"/>
      <c r="F338" s="73"/>
    </row>
    <row r="339" spans="5:6" ht="27.75" customHeight="1">
      <c r="E339" s="72"/>
      <c r="F339" s="73"/>
    </row>
    <row r="340" spans="5:6" ht="27.75" customHeight="1">
      <c r="E340" s="72"/>
      <c r="F340" s="73"/>
    </row>
    <row r="341" spans="5:6" ht="27.75" customHeight="1">
      <c r="E341" s="72"/>
      <c r="F341" s="73"/>
    </row>
    <row r="342" spans="5:6" ht="27.75" customHeight="1">
      <c r="E342" s="72"/>
      <c r="F342" s="73"/>
    </row>
    <row r="343" spans="5:6" ht="27.75" customHeight="1">
      <c r="E343" s="72"/>
      <c r="F343" s="73"/>
    </row>
    <row r="344" spans="5:6" ht="27.75" customHeight="1">
      <c r="E344" s="72"/>
      <c r="F344" s="73"/>
    </row>
    <row r="345" spans="5:6" ht="27.75" customHeight="1">
      <c r="E345" s="72"/>
      <c r="F345" s="73"/>
    </row>
    <row r="346" spans="5:6" ht="27.75" customHeight="1">
      <c r="E346" s="72"/>
      <c r="F346" s="73"/>
    </row>
    <row r="347" spans="5:6" ht="27.75" customHeight="1">
      <c r="E347" s="72"/>
      <c r="F347" s="73"/>
    </row>
    <row r="348" spans="5:6" ht="27.75" customHeight="1">
      <c r="E348" s="72"/>
      <c r="F348" s="73"/>
    </row>
    <row r="349" spans="5:6" ht="27.75" customHeight="1">
      <c r="E349" s="72"/>
      <c r="F349" s="73"/>
    </row>
    <row r="350" spans="5:6" ht="27.75" customHeight="1">
      <c r="E350" s="72"/>
      <c r="F350" s="73"/>
    </row>
    <row r="351" spans="5:6" ht="27.75" customHeight="1">
      <c r="E351" s="72"/>
      <c r="F351" s="73"/>
    </row>
    <row r="352" spans="5:6" ht="27.75" customHeight="1">
      <c r="E352" s="72"/>
      <c r="F352" s="73"/>
    </row>
    <row r="353" spans="5:6" ht="27.75" customHeight="1">
      <c r="E353" s="72"/>
      <c r="F353" s="73"/>
    </row>
    <row r="354" spans="5:6" ht="27.75" customHeight="1">
      <c r="E354" s="72"/>
      <c r="F354" s="73"/>
    </row>
    <row r="355" spans="5:6" ht="27.75" customHeight="1">
      <c r="E355" s="72"/>
      <c r="F355" s="73"/>
    </row>
    <row r="356" spans="5:6" ht="27.75" customHeight="1">
      <c r="E356" s="72"/>
      <c r="F356" s="73"/>
    </row>
    <row r="357" spans="5:6" ht="27.75" customHeight="1">
      <c r="E357" s="72"/>
      <c r="F357" s="73"/>
    </row>
    <row r="358" spans="5:6" ht="27.75" customHeight="1">
      <c r="E358" s="72"/>
      <c r="F358" s="73"/>
    </row>
    <row r="359" spans="5:6" ht="27.75" customHeight="1">
      <c r="E359" s="72"/>
      <c r="F359" s="73"/>
    </row>
    <row r="360" spans="5:6" ht="27.75" customHeight="1">
      <c r="E360" s="72"/>
      <c r="F360" s="73"/>
    </row>
    <row r="361" spans="5:6" ht="27.75" customHeight="1">
      <c r="E361" s="72"/>
      <c r="F361" s="73"/>
    </row>
    <row r="362" spans="5:6" ht="27.75" customHeight="1">
      <c r="E362" s="72"/>
      <c r="F362" s="73"/>
    </row>
    <row r="363" spans="5:6" ht="27.75" customHeight="1">
      <c r="E363" s="72"/>
      <c r="F363" s="73"/>
    </row>
    <row r="364" spans="5:6" ht="27.75" customHeight="1">
      <c r="E364" s="72"/>
      <c r="F364" s="73"/>
    </row>
    <row r="365" spans="5:6" ht="27.75" customHeight="1">
      <c r="E365" s="72"/>
      <c r="F365" s="73"/>
    </row>
    <row r="366" spans="5:6" ht="27.75" customHeight="1">
      <c r="E366" s="72"/>
      <c r="F366" s="73"/>
    </row>
    <row r="367" spans="5:6" ht="27.75" customHeight="1">
      <c r="E367" s="72"/>
      <c r="F367" s="73"/>
    </row>
    <row r="368" spans="5:6" ht="27.75" customHeight="1">
      <c r="E368" s="72"/>
      <c r="F368" s="73"/>
    </row>
    <row r="369" spans="5:6" ht="27.75" customHeight="1">
      <c r="E369" s="72"/>
      <c r="F369" s="73"/>
    </row>
    <row r="370" spans="5:6" ht="27.75" customHeight="1">
      <c r="E370" s="72"/>
      <c r="F370" s="73"/>
    </row>
    <row r="371" spans="5:6" ht="27.75" customHeight="1">
      <c r="E371" s="72"/>
      <c r="F371" s="73"/>
    </row>
    <row r="372" spans="5:6" ht="27.75" customHeight="1">
      <c r="E372" s="72"/>
      <c r="F372" s="73"/>
    </row>
    <row r="373" spans="5:6" ht="27.75" customHeight="1">
      <c r="E373" s="72"/>
      <c r="F373" s="73"/>
    </row>
    <row r="374" spans="5:6" ht="27.75" customHeight="1">
      <c r="E374" s="72"/>
      <c r="F374" s="73"/>
    </row>
    <row r="375" spans="5:6" ht="27.75" customHeight="1">
      <c r="E375" s="72"/>
      <c r="F375" s="73"/>
    </row>
    <row r="376" spans="5:6" ht="27.75" customHeight="1">
      <c r="E376" s="72"/>
      <c r="F376" s="73"/>
    </row>
    <row r="377" spans="5:6" ht="27.75" customHeight="1">
      <c r="E377" s="72"/>
      <c r="F377" s="73"/>
    </row>
    <row r="378" spans="5:6" ht="27.75" customHeight="1">
      <c r="E378" s="72"/>
      <c r="F378" s="73"/>
    </row>
    <row r="379" spans="5:6" ht="27.75" customHeight="1">
      <c r="E379" s="72"/>
      <c r="F379" s="73"/>
    </row>
  </sheetData>
  <mergeCells count="68">
    <mergeCell ref="B144:B148"/>
    <mergeCell ref="E129:E134"/>
    <mergeCell ref="F129:F134"/>
    <mergeCell ref="E136:E137"/>
    <mergeCell ref="F136:F137"/>
    <mergeCell ref="E138:E140"/>
    <mergeCell ref="F138:F140"/>
    <mergeCell ref="B98:B110"/>
    <mergeCell ref="B113:B124"/>
    <mergeCell ref="E98:E110"/>
    <mergeCell ref="F98:F110"/>
    <mergeCell ref="E142:E143"/>
    <mergeCell ref="F142:F143"/>
    <mergeCell ref="B129:B134"/>
    <mergeCell ref="B136:B137"/>
    <mergeCell ref="B138:B140"/>
    <mergeCell ref="B142:B143"/>
    <mergeCell ref="B84:B87"/>
    <mergeCell ref="E89:E92"/>
    <mergeCell ref="F89:F92"/>
    <mergeCell ref="E94:E96"/>
    <mergeCell ref="F94:F96"/>
    <mergeCell ref="E84:E87"/>
    <mergeCell ref="F84:F87"/>
    <mergeCell ref="B89:B92"/>
    <mergeCell ref="B94:B96"/>
    <mergeCell ref="B55:B58"/>
    <mergeCell ref="E63:E68"/>
    <mergeCell ref="F82:F83"/>
    <mergeCell ref="E82:E83"/>
    <mergeCell ref="B82:B83"/>
    <mergeCell ref="E55:E58"/>
    <mergeCell ref="F63:F68"/>
    <mergeCell ref="B63:B68"/>
    <mergeCell ref="E75:E79"/>
    <mergeCell ref="F75:F79"/>
    <mergeCell ref="B75:B79"/>
    <mergeCell ref="C156:C160"/>
    <mergeCell ref="B18:B29"/>
    <mergeCell ref="A33:A58"/>
    <mergeCell ref="A62:A68"/>
    <mergeCell ref="A72:A79"/>
    <mergeCell ref="A81:A87"/>
    <mergeCell ref="A89:A125"/>
    <mergeCell ref="A1:A31"/>
    <mergeCell ref="A127:A134"/>
    <mergeCell ref="A136:A140"/>
    <mergeCell ref="A142:A148"/>
    <mergeCell ref="A150:A154"/>
    <mergeCell ref="A155:A159"/>
    <mergeCell ref="B6:B11"/>
    <mergeCell ref="B33:B36"/>
    <mergeCell ref="B47:B53"/>
    <mergeCell ref="E150:E154"/>
    <mergeCell ref="F150:F154"/>
    <mergeCell ref="E7:E17"/>
    <mergeCell ref="F7:F17"/>
    <mergeCell ref="F33:F36"/>
    <mergeCell ref="E33:E36"/>
    <mergeCell ref="F55:F58"/>
    <mergeCell ref="E19:E29"/>
    <mergeCell ref="F19:F29"/>
    <mergeCell ref="F48:F53"/>
    <mergeCell ref="E48:E53"/>
    <mergeCell ref="E112:E124"/>
    <mergeCell ref="F112:F124"/>
    <mergeCell ref="E144:E148"/>
    <mergeCell ref="F144:F148"/>
  </mergeCells>
  <dataValidations disablePrompts="1" count="2">
    <dataValidation type="list" allowBlank="1" showInputMessage="1" showErrorMessage="1" sqref="D69 D151:D154">
      <formula1>Yesno</formula1>
    </dataValidation>
    <dataValidation type="list" allowBlank="1" showInputMessage="1" showErrorMessage="1" sqref="D70">
      <formula1>List4</formula1>
    </dataValidation>
  </dataValidation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D5" sqref="D5"/>
    </sheetView>
  </sheetViews>
  <sheetFormatPr defaultRowHeight="12.75"/>
  <cols>
    <col min="1" max="1" width="15.19921875" style="62" bestFit="1" customWidth="1"/>
    <col min="2" max="9" width="4.19921875" style="62" bestFit="1" customWidth="1"/>
    <col min="10" max="10" width="2.5" style="62" bestFit="1" customWidth="1"/>
    <col min="11" max="11" width="2.5" style="62" customWidth="1"/>
    <col min="12" max="12" width="7.296875" style="62" customWidth="1"/>
    <col min="13" max="13" width="2.69921875" style="62" bestFit="1" customWidth="1"/>
    <col min="14" max="14" width="4.19921875" style="62" bestFit="1" customWidth="1"/>
    <col min="15" max="15" width="3.8984375" style="62" bestFit="1" customWidth="1"/>
    <col min="16" max="16" width="2.3984375" style="62" customWidth="1"/>
    <col min="17" max="17" width="6.69921875" style="62" bestFit="1" customWidth="1"/>
    <col min="18" max="16384" width="8.796875" style="62"/>
  </cols>
  <sheetData>
    <row r="1" spans="1:20" ht="14.25">
      <c r="A1" s="64"/>
      <c r="B1" s="159" t="s">
        <v>186</v>
      </c>
      <c r="C1" s="137"/>
      <c r="D1" s="137"/>
      <c r="E1" s="137"/>
      <c r="F1" s="137"/>
      <c r="G1" s="137"/>
      <c r="H1" s="137"/>
      <c r="I1" s="137"/>
      <c r="J1" s="137"/>
      <c r="K1" s="66"/>
    </row>
    <row r="2" spans="1:20" s="63" customFormat="1">
      <c r="A2" s="65"/>
      <c r="B2" s="65">
        <v>1</v>
      </c>
      <c r="C2" s="65">
        <v>2</v>
      </c>
      <c r="D2" s="65">
        <v>3</v>
      </c>
      <c r="E2" s="65">
        <v>4</v>
      </c>
      <c r="F2" s="65">
        <v>5</v>
      </c>
      <c r="G2" s="65">
        <v>6</v>
      </c>
      <c r="H2" s="65">
        <v>7</v>
      </c>
      <c r="I2" s="65">
        <v>8</v>
      </c>
      <c r="J2" s="65">
        <v>9</v>
      </c>
      <c r="K2" s="67"/>
      <c r="M2" s="65" t="s">
        <v>187</v>
      </c>
      <c r="N2" s="65" t="s">
        <v>188</v>
      </c>
      <c r="O2" s="65" t="s">
        <v>189</v>
      </c>
      <c r="R2" s="65" t="s">
        <v>187</v>
      </c>
      <c r="S2" s="65" t="s">
        <v>188</v>
      </c>
      <c r="T2" s="65" t="s">
        <v>189</v>
      </c>
    </row>
    <row r="3" spans="1:20">
      <c r="A3" s="64" t="s">
        <v>195</v>
      </c>
      <c r="B3" s="64" t="e">
        <f>Sheet2!E1</f>
        <v>#REF!</v>
      </c>
      <c r="C3" s="64" t="e">
        <f>Sheet2!E2</f>
        <v>#REF!</v>
      </c>
      <c r="D3" s="64" t="str">
        <f>Sheet2!E3</f>
        <v>amber</v>
      </c>
      <c r="E3" s="64" t="str">
        <f>Sheet2!E4</f>
        <v>green</v>
      </c>
      <c r="F3" s="64" t="str">
        <f>Sheet2!E5</f>
        <v>Green</v>
      </c>
      <c r="G3" s="64" t="str">
        <f>Sheet2!E7</f>
        <v>green</v>
      </c>
      <c r="H3" s="64" t="str">
        <f>Sheet2!E19</f>
        <v>green</v>
      </c>
      <c r="I3" s="64" t="str">
        <f>Sheet2!E30</f>
        <v>amber</v>
      </c>
      <c r="J3" s="64" t="str">
        <f>Sheet2!E31</f>
        <v>green</v>
      </c>
      <c r="K3" s="68"/>
      <c r="L3" s="62">
        <f>COUNTA(B3:J3)</f>
        <v>9</v>
      </c>
      <c r="M3" s="65">
        <f>COUNTIF(B3:J3,"=red")</f>
        <v>0</v>
      </c>
      <c r="N3" s="65">
        <f>COUNTIF(B3:J3,"=amber")</f>
        <v>2</v>
      </c>
      <c r="O3" s="65">
        <f>COUNTIF(B3:J3,"=green")</f>
        <v>5</v>
      </c>
      <c r="Q3" s="64" t="s">
        <v>195</v>
      </c>
      <c r="R3" s="69">
        <f>100/L3*M3</f>
        <v>0</v>
      </c>
      <c r="S3" s="69">
        <f t="shared" ref="S3:T3" si="0">100/$L$3*N3</f>
        <v>22.222222222222221</v>
      </c>
      <c r="T3" s="69">
        <f t="shared" si="0"/>
        <v>55.555555555555557</v>
      </c>
    </row>
    <row r="4" spans="1:20">
      <c r="A4" s="64" t="s">
        <v>196</v>
      </c>
      <c r="B4" s="64" t="str">
        <f>Sheet2!E33</f>
        <v>amber</v>
      </c>
      <c r="C4" s="64" t="str">
        <f>Sheet2!E37</f>
        <v>green</v>
      </c>
      <c r="D4" s="64" t="str">
        <f>Sheet2!E38</f>
        <v>green</v>
      </c>
      <c r="E4" s="64" t="str">
        <f>Sheet2!E39</f>
        <v>green</v>
      </c>
      <c r="F4" s="64" t="str">
        <f>Sheet2!E40</f>
        <v>green</v>
      </c>
      <c r="G4" s="64" t="str">
        <f>Sheet2!E48</f>
        <v>amber</v>
      </c>
      <c r="H4" s="64" t="str">
        <f>Sheet2!E55</f>
        <v>red</v>
      </c>
      <c r="I4" s="64" t="e">
        <f>Sheet2!E59</f>
        <v>#N/A</v>
      </c>
      <c r="J4" s="64" t="e">
        <f>Sheet2!E60</f>
        <v>#N/A</v>
      </c>
      <c r="K4" s="68"/>
      <c r="L4" s="62">
        <f t="shared" ref="L4:L8" si="1">COUNTA(B4:J4)</f>
        <v>9</v>
      </c>
      <c r="M4" s="65">
        <f t="shared" ref="M4:M8" si="2">COUNTIF(B4:J4,"=red")</f>
        <v>1</v>
      </c>
      <c r="N4" s="65">
        <f t="shared" ref="N4:N8" si="3">COUNTIF(B4:J4,"=amber")</f>
        <v>2</v>
      </c>
      <c r="O4" s="65">
        <f t="shared" ref="O4:O8" si="4">COUNTIF(B4:J4,"=green")</f>
        <v>4</v>
      </c>
      <c r="Q4" s="64" t="s">
        <v>196</v>
      </c>
      <c r="R4" s="69">
        <f>100/$L$4*M4</f>
        <v>11.111111111111111</v>
      </c>
      <c r="S4" s="69">
        <f t="shared" ref="S4:T4" si="5">100/$L$4*N4</f>
        <v>22.222222222222221</v>
      </c>
      <c r="T4" s="69">
        <f t="shared" si="5"/>
        <v>44.444444444444443</v>
      </c>
    </row>
    <row r="5" spans="1:20">
      <c r="A5" s="64" t="s">
        <v>197</v>
      </c>
      <c r="B5" s="64" t="str">
        <f>Sheet2!E63</f>
        <v>green</v>
      </c>
      <c r="C5" s="64" t="str">
        <f>Sheet2!E69</f>
        <v>green</v>
      </c>
      <c r="D5" s="64" t="str">
        <f>Sheet2!E70</f>
        <v>red</v>
      </c>
      <c r="E5" s="64"/>
      <c r="F5" s="64"/>
      <c r="G5" s="64"/>
      <c r="H5" s="64"/>
      <c r="I5" s="64"/>
      <c r="J5" s="64"/>
      <c r="K5" s="68"/>
      <c r="L5" s="62">
        <f t="shared" si="1"/>
        <v>3</v>
      </c>
      <c r="M5" s="65">
        <f t="shared" si="2"/>
        <v>1</v>
      </c>
      <c r="N5" s="65">
        <f t="shared" si="3"/>
        <v>0</v>
      </c>
      <c r="O5" s="65">
        <f t="shared" si="4"/>
        <v>2</v>
      </c>
      <c r="Q5" s="64" t="s">
        <v>197</v>
      </c>
      <c r="R5" s="69">
        <f>100/$L$5*M5</f>
        <v>33.333333333333336</v>
      </c>
      <c r="S5" s="69">
        <f t="shared" ref="S5:T5" si="6">100/$L$5*N5</f>
        <v>0</v>
      </c>
      <c r="T5" s="69">
        <f t="shared" si="6"/>
        <v>66.666666666666671</v>
      </c>
    </row>
    <row r="6" spans="1:20">
      <c r="A6" s="64" t="s">
        <v>198</v>
      </c>
      <c r="B6" s="64" t="str">
        <f>Sheet2!E72</f>
        <v>red</v>
      </c>
      <c r="C6" s="64" t="str">
        <f>Sheet2!E73</f>
        <v>red</v>
      </c>
      <c r="D6" s="64" t="str">
        <f>Sheet2!E74</f>
        <v>red</v>
      </c>
      <c r="E6" s="64" t="str">
        <f>Sheet2!E75</f>
        <v>amber</v>
      </c>
      <c r="F6" s="64"/>
      <c r="G6" s="64"/>
      <c r="H6" s="64"/>
      <c r="I6" s="64"/>
      <c r="J6" s="64"/>
      <c r="K6" s="68"/>
      <c r="L6" s="62">
        <f t="shared" si="1"/>
        <v>4</v>
      </c>
      <c r="M6" s="65">
        <f t="shared" si="2"/>
        <v>3</v>
      </c>
      <c r="N6" s="65">
        <f t="shared" si="3"/>
        <v>1</v>
      </c>
      <c r="O6" s="65">
        <f t="shared" si="4"/>
        <v>0</v>
      </c>
      <c r="Q6" s="64" t="s">
        <v>198</v>
      </c>
      <c r="R6" s="69">
        <f>100/$L$6*M6</f>
        <v>75</v>
      </c>
      <c r="S6" s="69">
        <f t="shared" ref="S6:T6" si="7">100/$L$6*N6</f>
        <v>25</v>
      </c>
      <c r="T6" s="69">
        <f t="shared" si="7"/>
        <v>0</v>
      </c>
    </row>
    <row r="7" spans="1:20">
      <c r="A7" s="64" t="s">
        <v>199</v>
      </c>
      <c r="B7" s="64" t="str">
        <f>Sheet2!E81</f>
        <v>green</v>
      </c>
      <c r="C7" s="64" t="str">
        <f>Sheet2!E82</f>
        <v>amber</v>
      </c>
      <c r="D7" s="64" t="str">
        <f>Sheet2!E84</f>
        <v>green</v>
      </c>
      <c r="E7" s="64"/>
      <c r="F7" s="64"/>
      <c r="G7" s="64"/>
      <c r="H7" s="64"/>
      <c r="I7" s="64"/>
      <c r="J7" s="64"/>
      <c r="K7" s="68"/>
      <c r="L7" s="62">
        <f t="shared" si="1"/>
        <v>3</v>
      </c>
      <c r="M7" s="65">
        <f t="shared" si="2"/>
        <v>0</v>
      </c>
      <c r="N7" s="65">
        <f t="shared" si="3"/>
        <v>1</v>
      </c>
      <c r="O7" s="65">
        <f t="shared" si="4"/>
        <v>2</v>
      </c>
      <c r="Q7" s="64" t="s">
        <v>199</v>
      </c>
      <c r="R7" s="69">
        <f>100/$L$7*M7</f>
        <v>0</v>
      </c>
      <c r="S7" s="69">
        <f t="shared" ref="S7:T7" si="8">100/$L$7*N7</f>
        <v>33.333333333333336</v>
      </c>
      <c r="T7" s="69">
        <f t="shared" si="8"/>
        <v>66.666666666666671</v>
      </c>
    </row>
    <row r="8" spans="1:20">
      <c r="A8" s="64" t="s">
        <v>200</v>
      </c>
      <c r="B8" s="64" t="str">
        <f>Sheet2!E89</f>
        <v>amber</v>
      </c>
      <c r="C8" s="64" t="str">
        <f>Sheet2!E94</f>
        <v>green</v>
      </c>
      <c r="D8" s="64" t="str">
        <f>Sheet2!E98</f>
        <v>green</v>
      </c>
      <c r="E8" s="64" t="str">
        <f>Sheet2!E111</f>
        <v>red</v>
      </c>
      <c r="F8" s="64" t="str">
        <f>Sheet2!E112</f>
        <v>green</v>
      </c>
      <c r="G8" s="64" t="str">
        <f>Sheet2!E125</f>
        <v>red</v>
      </c>
      <c r="H8" s="64"/>
      <c r="I8" s="64"/>
      <c r="J8" s="64"/>
      <c r="K8" s="68"/>
      <c r="L8" s="62">
        <f t="shared" si="1"/>
        <v>6</v>
      </c>
      <c r="M8" s="65">
        <f t="shared" si="2"/>
        <v>2</v>
      </c>
      <c r="N8" s="65">
        <f t="shared" si="3"/>
        <v>1</v>
      </c>
      <c r="O8" s="65">
        <f t="shared" si="4"/>
        <v>3</v>
      </c>
      <c r="Q8" s="64" t="s">
        <v>200</v>
      </c>
      <c r="R8" s="69">
        <f>100/$L$8*M8</f>
        <v>33.333333333333336</v>
      </c>
      <c r="S8" s="69">
        <f t="shared" ref="S8:T8" si="9">100/$L$8*N8</f>
        <v>16.666666666666668</v>
      </c>
      <c r="T8" s="69">
        <f t="shared" si="9"/>
        <v>50</v>
      </c>
    </row>
    <row r="9" spans="1:20">
      <c r="L9" s="62">
        <f>SUM(L3:L8)</f>
        <v>34</v>
      </c>
      <c r="M9" s="65">
        <f t="shared" ref="M9:O9" si="10">SUM(M3:M8)</f>
        <v>7</v>
      </c>
      <c r="N9" s="65">
        <f t="shared" si="10"/>
        <v>7</v>
      </c>
      <c r="O9" s="65">
        <f t="shared" si="10"/>
        <v>16</v>
      </c>
      <c r="Q9" s="64" t="s">
        <v>190</v>
      </c>
      <c r="R9" s="69">
        <f>100/$L$9*M9</f>
        <v>20.588235294117649</v>
      </c>
      <c r="S9" s="69">
        <f t="shared" ref="S9:T9" si="11">100/$L$9*N9</f>
        <v>20.588235294117649</v>
      </c>
      <c r="T9" s="69">
        <f t="shared" si="11"/>
        <v>47.058823529411768</v>
      </c>
    </row>
    <row r="12" spans="1:20">
      <c r="A12" s="64" t="s">
        <v>191</v>
      </c>
      <c r="B12" s="64">
        <v>1</v>
      </c>
      <c r="C12" s="64">
        <v>2</v>
      </c>
    </row>
    <row r="13" spans="1:20">
      <c r="A13" s="64"/>
      <c r="B13" s="64"/>
      <c r="C13" s="64"/>
      <c r="G13" s="65" t="s">
        <v>187</v>
      </c>
      <c r="H13" s="65" t="s">
        <v>188</v>
      </c>
      <c r="I13" s="65" t="s">
        <v>189</v>
      </c>
      <c r="M13" s="65" t="s">
        <v>187</v>
      </c>
      <c r="N13" s="65" t="s">
        <v>188</v>
      </c>
      <c r="O13" s="65" t="s">
        <v>189</v>
      </c>
    </row>
    <row r="14" spans="1:20">
      <c r="A14" s="64" t="s">
        <v>149</v>
      </c>
      <c r="B14" s="64" t="str">
        <f>Sheet2!E129</f>
        <v>amber</v>
      </c>
      <c r="C14" s="64"/>
      <c r="E14" s="62">
        <f>COUNTA(B14:C14)</f>
        <v>1</v>
      </c>
      <c r="G14" s="65">
        <f>COUNTIF(B14:C14,"red")</f>
        <v>0</v>
      </c>
      <c r="H14" s="65">
        <f>COUNTIF(B14:C14,"amber")</f>
        <v>1</v>
      </c>
      <c r="I14" s="65">
        <f>COUNTIF(B14:C14,"green")</f>
        <v>0</v>
      </c>
      <c r="L14" s="64" t="s">
        <v>149</v>
      </c>
      <c r="M14" s="64">
        <f>100/E14*G14</f>
        <v>0</v>
      </c>
      <c r="N14" s="64">
        <f>100/E14*H14</f>
        <v>100</v>
      </c>
      <c r="O14" s="64">
        <f>100/E14*I14</f>
        <v>0</v>
      </c>
    </row>
    <row r="15" spans="1:20">
      <c r="A15" s="64" t="s">
        <v>150</v>
      </c>
      <c r="B15" s="64" t="str">
        <f>Sheet2!E136</f>
        <v>green</v>
      </c>
      <c r="C15" s="64" t="str">
        <f>Sheet2!E138</f>
        <v>green</v>
      </c>
      <c r="E15" s="62">
        <f t="shared" ref="E15:E17" si="12">COUNTA(B15:C15)</f>
        <v>2</v>
      </c>
      <c r="G15" s="65">
        <f t="shared" ref="G15:G17" si="13">COUNTIF(B15:C15,"red")</f>
        <v>0</v>
      </c>
      <c r="H15" s="65">
        <f t="shared" ref="H15:H16" si="14">COUNTIF(B15:C15,"amber")</f>
        <v>0</v>
      </c>
      <c r="I15" s="65">
        <f t="shared" ref="I15:I16" si="15">COUNTIF(B15:C15,"green")</f>
        <v>2</v>
      </c>
      <c r="L15" s="64" t="s">
        <v>150</v>
      </c>
      <c r="M15" s="64">
        <f t="shared" ref="M15:M16" si="16">100/E15*G15</f>
        <v>0</v>
      </c>
      <c r="N15" s="64">
        <f t="shared" ref="N15:N16" si="17">100/E15*H15</f>
        <v>0</v>
      </c>
      <c r="O15" s="64">
        <f t="shared" ref="O15:O16" si="18">100/E15*I15</f>
        <v>100</v>
      </c>
    </row>
    <row r="16" spans="1:20">
      <c r="A16" s="64" t="s">
        <v>151</v>
      </c>
      <c r="B16" s="64" t="str">
        <f>Sheet2!E142</f>
        <v>amber</v>
      </c>
      <c r="C16" s="64" t="str">
        <f>Sheet2!E144</f>
        <v>amber</v>
      </c>
      <c r="E16" s="62">
        <f t="shared" si="12"/>
        <v>2</v>
      </c>
      <c r="G16" s="65">
        <f t="shared" si="13"/>
        <v>0</v>
      </c>
      <c r="H16" s="65">
        <f t="shared" si="14"/>
        <v>2</v>
      </c>
      <c r="I16" s="65">
        <f t="shared" si="15"/>
        <v>0</v>
      </c>
      <c r="L16" s="64" t="s">
        <v>151</v>
      </c>
      <c r="M16" s="64">
        <f t="shared" si="16"/>
        <v>0</v>
      </c>
      <c r="N16" s="64">
        <f t="shared" si="17"/>
        <v>100</v>
      </c>
      <c r="O16" s="64">
        <f t="shared" si="18"/>
        <v>0</v>
      </c>
    </row>
    <row r="17" spans="1:15">
      <c r="A17" s="64" t="s">
        <v>152</v>
      </c>
      <c r="B17" s="64" t="str">
        <f>Sheet2!E150</f>
        <v>red</v>
      </c>
      <c r="C17" s="64"/>
      <c r="E17" s="62">
        <f t="shared" si="12"/>
        <v>1</v>
      </c>
      <c r="G17" s="65">
        <f t="shared" si="13"/>
        <v>1</v>
      </c>
      <c r="H17" s="65">
        <f t="shared" ref="H17" si="19">COUNTIF(B17:C17,"amber")</f>
        <v>0</v>
      </c>
      <c r="I17" s="65">
        <f t="shared" ref="I17" si="20">COUNTIF(B17:C17,"green")</f>
        <v>0</v>
      </c>
      <c r="L17" s="64" t="s">
        <v>152</v>
      </c>
      <c r="M17" s="64">
        <f t="shared" ref="M17" si="21">100/E17*G17</f>
        <v>100</v>
      </c>
      <c r="N17" s="64">
        <f t="shared" ref="N17" si="22">100/E17*H17</f>
        <v>0</v>
      </c>
      <c r="O17" s="64">
        <f t="shared" ref="O17" si="23">100/E17*I17</f>
        <v>0</v>
      </c>
    </row>
  </sheetData>
  <mergeCells count="1">
    <mergeCell ref="B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Primary School Questionaire</vt:lpstr>
      <vt:lpstr>Graphical</vt:lpstr>
      <vt:lpstr>Sheet1</vt:lpstr>
      <vt:lpstr>Sheet2</vt:lpstr>
      <vt:lpstr>Table</vt:lpstr>
      <vt:lpstr>Sheet3</vt:lpstr>
      <vt:lpstr>Healthy</vt:lpstr>
      <vt:lpstr>List1</vt:lpstr>
      <vt:lpstr>List2</vt:lpstr>
      <vt:lpstr>List3</vt:lpstr>
      <vt:lpstr>List33</vt:lpstr>
      <vt:lpstr>List4</vt:lpstr>
      <vt:lpstr>List5</vt:lpstr>
      <vt:lpstr>List6</vt:lpstr>
      <vt:lpstr>List7</vt:lpstr>
      <vt:lpstr>List8</vt:lpstr>
      <vt:lpstr>List9</vt:lpstr>
      <vt:lpstr>Medal</vt:lpstr>
      <vt:lpstr>Percent2</vt:lpstr>
      <vt:lpstr>Percent4</vt:lpstr>
      <vt:lpstr>Yesno</vt:lpstr>
    </vt:vector>
  </TitlesOfParts>
  <Company>Cornwall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 Gareth</dc:creator>
  <cp:lastModifiedBy>NL_100474</cp:lastModifiedBy>
  <cp:lastPrinted>2016-05-20T12:29:22Z</cp:lastPrinted>
  <dcterms:created xsi:type="dcterms:W3CDTF">2016-05-11T10:07:06Z</dcterms:created>
  <dcterms:modified xsi:type="dcterms:W3CDTF">2019-01-25T11:56:54Z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